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drawings/drawing15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drawings/drawing1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ia\AESII\DGICR\DEIA\SIE\Informe Estadístico\Noviembre 2025\"/>
    </mc:Choice>
  </mc:AlternateContent>
  <xr:revisionPtr revIDLastSave="0" documentId="8_{D33341B5-C410-480B-84FA-6E45C4B16D10}" xr6:coauthVersionLast="47" xr6:coauthVersionMax="47" xr10:uidLastSave="{00000000-0000-0000-0000-000000000000}"/>
  <bookViews>
    <workbookView xWindow="-28920" yWindow="-30" windowWidth="29040" windowHeight="15720" firstSheet="22" activeTab="34" xr2:uid="{D5012B72-A938-4179-9B7E-C70DFF37D5BB}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  <sheet name="Hoja7" sheetId="7" r:id="rId7"/>
    <sheet name="Hoja8" sheetId="8" r:id="rId8"/>
    <sheet name="Hoja9" sheetId="9" r:id="rId9"/>
    <sheet name="Hoja10" sheetId="10" r:id="rId10"/>
    <sheet name="Hoja11" sheetId="11" r:id="rId11"/>
    <sheet name="Hoja12" sheetId="12" r:id="rId12"/>
    <sheet name="Hoja13" sheetId="13" r:id="rId13"/>
    <sheet name="Hoja14" sheetId="14" r:id="rId14"/>
    <sheet name="Hoja15" sheetId="15" r:id="rId15"/>
    <sheet name="Hoja16" sheetId="16" r:id="rId16"/>
    <sheet name="Hoja17" sheetId="17" r:id="rId17"/>
    <sheet name="Hoja18" sheetId="18" r:id="rId18"/>
    <sheet name="Hoja19" sheetId="19" r:id="rId19"/>
    <sheet name="Hoja20" sheetId="20" r:id="rId20"/>
    <sheet name="Hoja21" sheetId="21" r:id="rId21"/>
    <sheet name="Hoja22" sheetId="22" r:id="rId22"/>
    <sheet name="Hoja23" sheetId="23" r:id="rId23"/>
    <sheet name="Hoja24" sheetId="24" r:id="rId24"/>
    <sheet name="Hoja25" sheetId="25" r:id="rId25"/>
    <sheet name="Hoja26" sheetId="26" r:id="rId26"/>
    <sheet name="Hoja27" sheetId="27" r:id="rId27"/>
    <sheet name="Hoja28" sheetId="28" r:id="rId28"/>
    <sheet name="Hoja29" sheetId="29" r:id="rId29"/>
    <sheet name="Hoja30" sheetId="30" r:id="rId30"/>
    <sheet name="Hoja31" sheetId="31" r:id="rId31"/>
    <sheet name="Hoja32" sheetId="32" r:id="rId32"/>
    <sheet name="Hoja33" sheetId="33" r:id="rId33"/>
    <sheet name="Hoja34" sheetId="34" r:id="rId34"/>
    <sheet name="Hoja35" sheetId="35" r:id="rId35"/>
  </sheets>
  <externalReferences>
    <externalReference r:id="rId3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8" i="35" l="1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E28" i="35"/>
  <c r="D28" i="35"/>
  <c r="C28" i="35"/>
  <c r="V24" i="35"/>
  <c r="U24" i="35"/>
  <c r="T24" i="35"/>
  <c r="S24" i="35"/>
  <c r="R24" i="35"/>
  <c r="Q24" i="35"/>
  <c r="P24" i="35"/>
  <c r="O24" i="35"/>
  <c r="N24" i="35"/>
  <c r="M24" i="35"/>
  <c r="L24" i="35"/>
  <c r="K24" i="35"/>
  <c r="J24" i="35"/>
  <c r="I24" i="35"/>
  <c r="H24" i="35"/>
  <c r="G24" i="35"/>
  <c r="F24" i="35"/>
  <c r="F28" i="35" s="1"/>
  <c r="E24" i="35"/>
  <c r="D24" i="35"/>
  <c r="C24" i="35"/>
  <c r="W23" i="35"/>
  <c r="W22" i="35"/>
  <c r="W21" i="35"/>
  <c r="W20" i="35"/>
  <c r="W19" i="35"/>
  <c r="W18" i="35"/>
  <c r="W17" i="35"/>
  <c r="W16" i="35"/>
  <c r="W15" i="35"/>
  <c r="W14" i="35"/>
  <c r="W13" i="35"/>
  <c r="W12" i="35"/>
  <c r="W11" i="35"/>
  <c r="W10" i="35"/>
  <c r="W9" i="35"/>
  <c r="W8" i="35"/>
  <c r="W7" i="35"/>
  <c r="W6" i="35"/>
  <c r="W5" i="35"/>
  <c r="W4" i="35"/>
  <c r="W24" i="35" s="1"/>
  <c r="W28" i="35" s="1"/>
  <c r="Q31" i="33"/>
  <c r="P31" i="33"/>
  <c r="O31" i="33"/>
  <c r="N31" i="33"/>
  <c r="M31" i="33"/>
  <c r="L31" i="33"/>
  <c r="K31" i="33"/>
  <c r="J31" i="33"/>
  <c r="I31" i="33"/>
  <c r="H31" i="33"/>
  <c r="G31" i="33"/>
  <c r="F31" i="33"/>
  <c r="E31" i="33"/>
  <c r="D31" i="33"/>
  <c r="C31" i="33"/>
  <c r="R30" i="33"/>
  <c r="R29" i="33"/>
  <c r="R28" i="33"/>
  <c r="R27" i="33"/>
  <c r="R26" i="33"/>
  <c r="R25" i="33"/>
  <c r="R24" i="33"/>
  <c r="R23" i="33"/>
  <c r="R22" i="33"/>
  <c r="R21" i="33"/>
  <c r="R20" i="33"/>
  <c r="R19" i="33"/>
  <c r="R18" i="33"/>
  <c r="R17" i="33"/>
  <c r="R16" i="33"/>
  <c r="R15" i="33"/>
  <c r="R14" i="33"/>
  <c r="R13" i="33"/>
  <c r="R12" i="33"/>
  <c r="R11" i="33"/>
  <c r="R10" i="33"/>
  <c r="R9" i="33"/>
  <c r="R8" i="33"/>
  <c r="R7" i="33"/>
  <c r="R6" i="33"/>
  <c r="R5" i="33"/>
  <c r="R4" i="33"/>
  <c r="R31" i="33" s="1"/>
  <c r="E18" i="32"/>
  <c r="D18" i="32"/>
  <c r="C18" i="32"/>
  <c r="F18" i="32" s="1"/>
  <c r="F17" i="32"/>
  <c r="F16" i="32"/>
  <c r="F15" i="32"/>
  <c r="F14" i="32"/>
  <c r="F13" i="32"/>
  <c r="F12" i="32"/>
  <c r="F11" i="32"/>
  <c r="F10" i="32"/>
  <c r="F9" i="32"/>
  <c r="F8" i="32"/>
  <c r="F7" i="32"/>
  <c r="F6" i="32"/>
  <c r="F5" i="32"/>
  <c r="F4" i="32"/>
  <c r="F3" i="32"/>
  <c r="Y33" i="30"/>
  <c r="X33" i="30"/>
  <c r="W33" i="30"/>
  <c r="V33" i="30"/>
  <c r="U33" i="30"/>
  <c r="T33" i="30"/>
  <c r="S33" i="30"/>
  <c r="R33" i="30"/>
  <c r="Q33" i="30"/>
  <c r="P33" i="30"/>
  <c r="O33" i="30"/>
  <c r="N33" i="30"/>
  <c r="M33" i="30"/>
  <c r="L33" i="30"/>
  <c r="K33" i="30"/>
  <c r="J33" i="30"/>
  <c r="I33" i="30"/>
  <c r="H33" i="30"/>
  <c r="G33" i="30"/>
  <c r="F33" i="30"/>
  <c r="E33" i="30"/>
  <c r="Z33" i="30" s="1"/>
  <c r="D33" i="30"/>
  <c r="C33" i="30"/>
  <c r="Z32" i="30"/>
  <c r="Z31" i="30"/>
  <c r="Z30" i="30"/>
  <c r="Z29" i="30"/>
  <c r="Z28" i="30"/>
  <c r="Z27" i="30"/>
  <c r="Z26" i="30"/>
  <c r="Z25" i="30"/>
  <c r="Z24" i="30"/>
  <c r="Z23" i="30"/>
  <c r="Z22" i="30"/>
  <c r="Z21" i="30"/>
  <c r="Z20" i="30"/>
  <c r="Z19" i="30"/>
  <c r="Z18" i="30"/>
  <c r="Z17" i="30"/>
  <c r="Z16" i="30"/>
  <c r="Z15" i="30"/>
  <c r="Z14" i="30"/>
  <c r="Z13" i="30"/>
  <c r="Z12" i="30"/>
  <c r="Z11" i="30"/>
  <c r="Z10" i="30"/>
  <c r="Z9" i="30"/>
  <c r="Z8" i="30"/>
  <c r="Z7" i="30"/>
  <c r="Z6" i="30"/>
  <c r="Z5" i="30"/>
  <c r="Z4" i="30"/>
  <c r="E26" i="29"/>
  <c r="D26" i="29"/>
  <c r="C26" i="29"/>
  <c r="F26" i="29" s="1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6" i="29"/>
  <c r="F5" i="29"/>
  <c r="F4" i="29"/>
  <c r="F3" i="29"/>
  <c r="Y32" i="27"/>
  <c r="X32" i="27"/>
  <c r="W32" i="27"/>
  <c r="V32" i="27"/>
  <c r="U32" i="27"/>
  <c r="T32" i="27"/>
  <c r="S32" i="27"/>
  <c r="R32" i="27"/>
  <c r="Q32" i="27"/>
  <c r="P32" i="27"/>
  <c r="O32" i="27"/>
  <c r="N32" i="27"/>
  <c r="M32" i="27"/>
  <c r="L32" i="27"/>
  <c r="K32" i="27"/>
  <c r="J32" i="27"/>
  <c r="I32" i="27"/>
  <c r="H32" i="27"/>
  <c r="G32" i="27"/>
  <c r="F32" i="27"/>
  <c r="E32" i="27"/>
  <c r="D32" i="27"/>
  <c r="C32" i="27"/>
  <c r="Z32" i="27" s="1"/>
  <c r="Z31" i="27"/>
  <c r="Z30" i="27"/>
  <c r="Z29" i="27"/>
  <c r="Z28" i="27"/>
  <c r="Z27" i="27"/>
  <c r="Z26" i="27"/>
  <c r="Z25" i="27"/>
  <c r="Z24" i="27"/>
  <c r="Z23" i="27"/>
  <c r="Z22" i="27"/>
  <c r="Z21" i="27"/>
  <c r="Z20" i="27"/>
  <c r="Z19" i="27"/>
  <c r="Z18" i="27"/>
  <c r="Z17" i="27"/>
  <c r="Z16" i="27"/>
  <c r="Z15" i="27"/>
  <c r="Z14" i="27"/>
  <c r="Z13" i="27"/>
  <c r="Z12" i="27"/>
  <c r="Z11" i="27"/>
  <c r="Z10" i="27"/>
  <c r="Z9" i="27"/>
  <c r="Z8" i="27"/>
  <c r="Z7" i="27"/>
  <c r="Z6" i="27"/>
  <c r="Z5" i="27"/>
  <c r="Z4" i="27"/>
  <c r="E26" i="26"/>
  <c r="D26" i="26"/>
  <c r="F26" i="26" s="1"/>
  <c r="C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26"/>
  <c r="X32" i="24"/>
  <c r="W32" i="24"/>
  <c r="V32" i="24"/>
  <c r="U32" i="24"/>
  <c r="T32" i="24"/>
  <c r="S32" i="24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E32" i="24"/>
  <c r="D32" i="24"/>
  <c r="C32" i="24"/>
  <c r="Y32" i="24" s="1"/>
  <c r="Y31" i="24"/>
  <c r="Y30" i="24"/>
  <c r="Y29" i="24"/>
  <c r="Y28" i="24"/>
  <c r="Y27" i="24"/>
  <c r="Y26" i="24"/>
  <c r="Y25" i="24"/>
  <c r="Y24" i="24"/>
  <c r="Y23" i="24"/>
  <c r="Y22" i="24"/>
  <c r="Y21" i="24"/>
  <c r="Y20" i="24"/>
  <c r="Y19" i="24"/>
  <c r="Y18" i="24"/>
  <c r="Y17" i="24"/>
  <c r="Y16" i="24"/>
  <c r="Y15" i="24"/>
  <c r="Y14" i="24"/>
  <c r="Y13" i="24"/>
  <c r="Y12" i="24"/>
  <c r="Y11" i="24"/>
  <c r="Y10" i="24"/>
  <c r="Y9" i="24"/>
  <c r="Y8" i="24"/>
  <c r="Y7" i="24"/>
  <c r="Y6" i="24"/>
  <c r="Y5" i="24"/>
  <c r="Y4" i="24"/>
  <c r="F26" i="23"/>
  <c r="E26" i="23"/>
  <c r="D26" i="23"/>
  <c r="C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F6" i="23"/>
  <c r="F5" i="23"/>
  <c r="F4" i="23"/>
  <c r="F3" i="23"/>
  <c r="E26" i="21"/>
  <c r="D26" i="21"/>
  <c r="C26" i="21"/>
  <c r="F25" i="21"/>
  <c r="F24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F7" i="21"/>
  <c r="F6" i="21"/>
  <c r="F5" i="21"/>
  <c r="F26" i="21" s="1"/>
  <c r="F4" i="21"/>
  <c r="F3" i="21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C8" i="20"/>
  <c r="Z8" i="20" s="1"/>
  <c r="Z7" i="20"/>
  <c r="Z6" i="20"/>
  <c r="Z5" i="20"/>
  <c r="Z4" i="20"/>
  <c r="I33" i="18"/>
  <c r="I32" i="18"/>
  <c r="I31" i="18"/>
  <c r="I30" i="18"/>
  <c r="I29" i="18"/>
  <c r="I28" i="18"/>
  <c r="I27" i="18"/>
  <c r="I26" i="18"/>
  <c r="I25" i="18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I9" i="18"/>
  <c r="I8" i="18"/>
  <c r="I7" i="18"/>
  <c r="I6" i="18"/>
  <c r="I5" i="18"/>
  <c r="Y34" i="15"/>
  <c r="X34" i="15"/>
  <c r="W34" i="15"/>
  <c r="V34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C34" i="15"/>
  <c r="Z34" i="15" s="1"/>
  <c r="Z33" i="15"/>
  <c r="Z32" i="15"/>
  <c r="Z31" i="15"/>
  <c r="Z30" i="15"/>
  <c r="Z29" i="15"/>
  <c r="Z28" i="15"/>
  <c r="Z27" i="15"/>
  <c r="Z26" i="15"/>
  <c r="Z25" i="15"/>
  <c r="Z24" i="15"/>
  <c r="Z23" i="15"/>
  <c r="Z22" i="15"/>
  <c r="Z21" i="15"/>
  <c r="Z20" i="15"/>
  <c r="Z19" i="15"/>
  <c r="Z18" i="15"/>
  <c r="Z17" i="15"/>
  <c r="Z16" i="15"/>
  <c r="Z15" i="15"/>
  <c r="Z14" i="15"/>
  <c r="Z13" i="15"/>
  <c r="Z12" i="15"/>
  <c r="Z11" i="15"/>
  <c r="Z10" i="15"/>
  <c r="Z9" i="15"/>
  <c r="Z8" i="15"/>
  <c r="Z7" i="15"/>
  <c r="Z6" i="15"/>
  <c r="Z5" i="15"/>
  <c r="Z4" i="15"/>
  <c r="F26" i="14"/>
  <c r="E26" i="14"/>
  <c r="D26" i="14"/>
  <c r="C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Y35" i="11"/>
  <c r="X35" i="11"/>
  <c r="W35" i="11"/>
  <c r="V35" i="11"/>
  <c r="U35" i="11"/>
  <c r="T35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Z34" i="11"/>
  <c r="Z33" i="11"/>
  <c r="Z32" i="11"/>
  <c r="Z31" i="11"/>
  <c r="Z30" i="11"/>
  <c r="Z29" i="11"/>
  <c r="Z28" i="11"/>
  <c r="Z27" i="11"/>
  <c r="Z26" i="11"/>
  <c r="Z25" i="11"/>
  <c r="Z24" i="11"/>
  <c r="Z23" i="11"/>
  <c r="Z22" i="11"/>
  <c r="Z21" i="11"/>
  <c r="Z20" i="11"/>
  <c r="Z19" i="11"/>
  <c r="Z18" i="11"/>
  <c r="Z17" i="11"/>
  <c r="Z16" i="11"/>
  <c r="Z15" i="11"/>
  <c r="Z14" i="11"/>
  <c r="Z13" i="11"/>
  <c r="Z12" i="11"/>
  <c r="Z11" i="11"/>
  <c r="Z10" i="11"/>
  <c r="Z9" i="11"/>
  <c r="Z8" i="11"/>
  <c r="Z7" i="11"/>
  <c r="Z6" i="11"/>
  <c r="Z5" i="11"/>
  <c r="Z4" i="11"/>
  <c r="Z35" i="11" s="1"/>
  <c r="F4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C27" i="12"/>
  <c r="D27" i="12"/>
  <c r="F27" i="12" s="1"/>
  <c r="E27" i="12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Z13" i="8"/>
  <c r="Z12" i="8"/>
  <c r="Z11" i="8"/>
  <c r="Z10" i="8"/>
  <c r="Z9" i="8"/>
  <c r="Z8" i="8"/>
  <c r="Z7" i="8"/>
  <c r="Z6" i="8"/>
  <c r="Z5" i="8"/>
  <c r="Z14" i="8" s="1"/>
</calcChain>
</file>

<file path=xl/sharedStrings.xml><?xml version="1.0" encoding="utf-8"?>
<sst xmlns="http://schemas.openxmlformats.org/spreadsheetml/2006/main" count="2119" uniqueCount="76">
  <si>
    <t>SECTOR</t>
  </si>
  <si>
    <t>ENTIDADES FEDERATIVAS Y MUNICIPIOS</t>
  </si>
  <si>
    <t>HACIENDA Y CRÉDITO PÚBLICO</t>
  </si>
  <si>
    <t>EMPRESAS PRODUCTIVAS DEL ESTADO</t>
  </si>
  <si>
    <t>INFRAESTRUCTURA, COMUNICACIONES Y TRANSPORTES</t>
  </si>
  <si>
    <t>INSTITUCIONES PÚBLICAS DE EDUCACIÓN SUPERIOR</t>
  </si>
  <si>
    <t>ÓRGANOS DESCENTRALIZADOS NO SECTORIZADOS</t>
  </si>
  <si>
    <t>EDUCACIÓN PÚBLICA</t>
  </si>
  <si>
    <t>SALUD</t>
  </si>
  <si>
    <t>MEDIO AMBIENTE Y RECURSOS NATURALES</t>
  </si>
  <si>
    <t>AGRICULTURA Y DESARROLLO RURAL</t>
  </si>
  <si>
    <t>MARINA</t>
  </si>
  <si>
    <t>BIENESTAR</t>
  </si>
  <si>
    <t>ENERGÍA</t>
  </si>
  <si>
    <t>ECONOMÍA</t>
  </si>
  <si>
    <t>ÓRGANOS AUTÓNOMOS</t>
  </si>
  <si>
    <t>SEGURIDAD Y PROTECCIÓN CIUDADANA</t>
  </si>
  <si>
    <t>GOBERNACIÓN</t>
  </si>
  <si>
    <t>DESARROLLO AGRARIO, TERRITORIAL Y URBANO</t>
  </si>
  <si>
    <t>TURISMO</t>
  </si>
  <si>
    <t>DEFENSA NACIONAL</t>
  </si>
  <si>
    <t>CULTURA</t>
  </si>
  <si>
    <t>CIENCIA, HUMANIDADES, TECNOLOGÍA E INNOVACIÓN</t>
  </si>
  <si>
    <t>PODER JUDICIAL</t>
  </si>
  <si>
    <t>TRABAJO Y PREVISIÓN SOCIAL</t>
  </si>
  <si>
    <t>ANTICORRUPCIÓN Y BUEN GOBIERNO</t>
  </si>
  <si>
    <t>RELACIONES EXTERIORES</t>
  </si>
  <si>
    <t>FISCALÍA GENERAL DE LA REPÚBLICA</t>
  </si>
  <si>
    <t>PODER LEGISLATIVO</t>
  </si>
  <si>
    <t>PRESIDENCIA DE LA REPÚBLICA</t>
  </si>
  <si>
    <t>ENTIDADES NO COORDINADAS SECTORIALMENTE</t>
  </si>
  <si>
    <t>ENTIDADES NO SECTORIZADAS</t>
  </si>
  <si>
    <t>Total</t>
  </si>
  <si>
    <t>TIPO DE ACCIÓN</t>
  </si>
  <si>
    <t>CUENTA PÚBLICA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</si>
  <si>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</si>
  <si>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</si>
  <si>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</si>
  <si>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</si>
  <si>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</si>
  <si>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</si>
  <si>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</si>
  <si>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</si>
  <si>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</si>
  <si>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</si>
  <si>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</si>
  <si>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</si>
  <si>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</si>
  <si>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</si>
  <si>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</si>
  <si>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</si>
  <si>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</si>
  <si>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</si>
  <si>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</si>
  <si>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</si>
  <si>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</si>
  <si>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</si>
  <si>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</si>
  <si>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R</t>
  </si>
  <si>
    <t>PRAS</t>
  </si>
  <si>
    <t>PO</t>
  </si>
  <si>
    <t>RD</t>
  </si>
  <si>
    <t>SA</t>
  </si>
  <si>
    <t>-</t>
  </si>
  <si>
    <t>FRR</t>
  </si>
  <si>
    <t>PEFCF</t>
  </si>
  <si>
    <t>DH</t>
  </si>
  <si>
    <t>PIIC</t>
  </si>
  <si>
    <t>Cuenta Pública</t>
  </si>
  <si>
    <t>En proceso 
de Notificación</t>
  </si>
  <si>
    <t>En Seguimiento</t>
  </si>
  <si>
    <t>Concluidas</t>
  </si>
  <si>
    <t>Sector</t>
  </si>
  <si>
    <t>Subtotal</t>
  </si>
  <si>
    <t xml:space="preserve">ENTIDADES NO COORDINADAS </t>
  </si>
  <si>
    <t>SIMULACIÓN DE REINTEGROS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</si>
</sst>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rgb="FF9C5700"/>
      <name val="Aptos Narrow"/>
      <family val="2"/>
      <scheme val="minor"/>
    </font>
    <font>
      <b/>
      <sz val="8"/>
      <color rgb="FF9C5700"/>
      <name val="Aptos Narrow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7"/>
      <color rgb="FF000000"/>
      <name val="Calibri"/>
      <family val="2"/>
    </font>
    <font>
      <sz val="7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6DCE5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rgb="FFC0C0C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95">
    <xf numFmtId="0" fontId="0" fillId="0" borderId="0" xfId="0"/>
    <xf numFmtId="0" fontId="3" fillId="2" borderId="10" xfId="1" applyFont="1" applyBorder="1" applyAlignment="1">
      <alignment horizontal="center" vertical="center"/>
    </xf>
    <xf numFmtId="0" fontId="3" fillId="2" borderId="11" xfId="1" applyFont="1" applyBorder="1" applyAlignment="1">
      <alignment horizontal="center"/>
    </xf>
    <xf numFmtId="0" fontId="3" fillId="2" borderId="12" xfId="1" applyFont="1" applyBorder="1" applyAlignment="1">
      <alignment horizontal="center"/>
    </xf>
    <xf numFmtId="0" fontId="3" fillId="2" borderId="13" xfId="1" applyFont="1" applyBorder="1" applyAlignment="1">
      <alignment horizontal="center"/>
    </xf>
    <xf numFmtId="0" fontId="3" fillId="2" borderId="10" xfId="1" applyFont="1" applyBorder="1" applyAlignment="1">
      <alignment horizontal="center" vertical="center" wrapText="1"/>
    </xf>
    <xf numFmtId="0" fontId="3" fillId="2" borderId="10" xfId="1" applyFont="1" applyBorder="1" applyAlignment="1">
      <alignment horizontal="center" vertical="center" wrapText="1"/>
    </xf>
    <xf numFmtId="0" fontId="3" fillId="2" borderId="14" xfId="1" applyFont="1" applyBorder="1" applyAlignment="1">
      <alignment horizontal="center" vertical="center" wrapText="1"/>
    </xf>
    <xf numFmtId="0" fontId="3" fillId="2" borderId="10" xfId="1" applyFont="1" applyBorder="1" applyAlignment="1">
      <alignment horizontal="left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3" fontId="4" fillId="0" borderId="15" xfId="0" applyNumberFormat="1" applyFont="1" applyBorder="1" applyAlignment="1">
      <alignment horizontal="right" vertical="center" wrapText="1"/>
    </xf>
    <xf numFmtId="3" fontId="3" fillId="2" borderId="10" xfId="1" applyNumberFormat="1" applyFont="1" applyBorder="1" applyAlignment="1">
      <alignment horizontal="right" vertical="center" wrapText="1"/>
    </xf>
    <xf numFmtId="3" fontId="4" fillId="3" borderId="10" xfId="0" applyNumberFormat="1" applyFont="1" applyFill="1" applyBorder="1" applyAlignment="1">
      <alignment horizontal="right" vertical="center" wrapText="1"/>
    </xf>
    <xf numFmtId="3" fontId="4" fillId="0" borderId="13" xfId="0" applyNumberFormat="1" applyFont="1" applyBorder="1" applyAlignment="1">
      <alignment horizontal="right" vertical="center" wrapText="1"/>
    </xf>
    <xf numFmtId="3" fontId="4" fillId="3" borderId="11" xfId="0" applyNumberFormat="1" applyFont="1" applyFill="1" applyBorder="1" applyAlignment="1">
      <alignment horizontal="right" vertical="center" wrapText="1"/>
    </xf>
    <xf numFmtId="3" fontId="4" fillId="3" borderId="16" xfId="0" applyNumberFormat="1" applyFont="1" applyFill="1" applyBorder="1" applyAlignment="1">
      <alignment horizontal="right" vertical="center" wrapText="1"/>
    </xf>
    <xf numFmtId="0" fontId="2" fillId="2" borderId="1" xfId="1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 vertical="center" wrapText="1"/>
    </xf>
    <xf numFmtId="0" fontId="2" fillId="2" borderId="3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center" wrapText="1" indent="3"/>
    </xf>
    <xf numFmtId="3" fontId="5" fillId="0" borderId="5" xfId="0" applyNumberFormat="1" applyFont="1" applyBorder="1" applyAlignment="1">
      <alignment horizontal="right" vertical="center" wrapText="1" indent="1"/>
    </xf>
    <xf numFmtId="3" fontId="2" fillId="2" borderId="6" xfId="1" applyNumberFormat="1" applyFont="1" applyBorder="1" applyAlignment="1">
      <alignment horizontal="right" vertical="center" wrapText="1" indent="1"/>
    </xf>
    <xf numFmtId="0" fontId="2" fillId="2" borderId="7" xfId="1" applyFont="1" applyBorder="1" applyAlignment="1">
      <alignment horizontal="center" vertical="center" wrapText="1"/>
    </xf>
    <xf numFmtId="3" fontId="2" fillId="2" borderId="8" xfId="1" applyNumberFormat="1" applyFont="1" applyBorder="1" applyAlignment="1">
      <alignment horizontal="right" vertical="center" wrapText="1" indent="3"/>
    </xf>
    <xf numFmtId="3" fontId="2" fillId="2" borderId="8" xfId="1" applyNumberFormat="1" applyFont="1" applyBorder="1" applyAlignment="1">
      <alignment horizontal="right" vertical="center" wrapText="1" indent="1"/>
    </xf>
    <xf numFmtId="0" fontId="2" fillId="2" borderId="10" xfId="1" applyFont="1" applyBorder="1" applyAlignment="1">
      <alignment horizontal="center" vertical="center"/>
    </xf>
    <xf numFmtId="0" fontId="2" fillId="2" borderId="11" xfId="1" applyFont="1" applyBorder="1" applyAlignment="1">
      <alignment horizontal="center"/>
    </xf>
    <xf numFmtId="0" fontId="2" fillId="2" borderId="12" xfId="1" applyFont="1" applyBorder="1" applyAlignment="1">
      <alignment horizontal="center"/>
    </xf>
    <xf numFmtId="0" fontId="2" fillId="2" borderId="13" xfId="1" applyFont="1" applyBorder="1" applyAlignment="1">
      <alignment horizontal="center"/>
    </xf>
    <xf numFmtId="0" fontId="2" fillId="2" borderId="10" xfId="1" applyFont="1" applyBorder="1" applyAlignment="1">
      <alignment horizontal="center" vertical="center" wrapText="1"/>
    </xf>
    <xf numFmtId="0" fontId="2" fillId="2" borderId="17" xfId="1" applyFont="1" applyBorder="1" applyAlignment="1">
      <alignment horizontal="center" vertical="center" wrapText="1"/>
    </xf>
    <xf numFmtId="0" fontId="2" fillId="2" borderId="15" xfId="1" applyFont="1" applyBorder="1" applyAlignment="1">
      <alignment horizontal="center" vertical="center" wrapText="1"/>
    </xf>
    <xf numFmtId="0" fontId="2" fillId="2" borderId="18" xfId="1" applyFont="1" applyBorder="1" applyAlignment="1">
      <alignment horizontal="center" vertical="center" wrapText="1"/>
    </xf>
    <xf numFmtId="0" fontId="2" fillId="2" borderId="10" xfId="1" applyFont="1" applyBorder="1" applyAlignment="1">
      <alignment horizontal="left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2" fillId="2" borderId="10" xfId="1" applyNumberFormat="1" applyFont="1" applyBorder="1" applyAlignment="1">
      <alignment horizontal="right" vertical="center" wrapText="1"/>
    </xf>
    <xf numFmtId="3" fontId="2" fillId="2" borderId="19" xfId="1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center" wrapText="1" indent="2"/>
    </xf>
    <xf numFmtId="3" fontId="2" fillId="2" borderId="6" xfId="1" applyNumberFormat="1" applyFont="1" applyBorder="1" applyAlignment="1">
      <alignment horizontal="right" vertical="center" wrapText="1" indent="2"/>
    </xf>
    <xf numFmtId="3" fontId="5" fillId="0" borderId="6" xfId="0" applyNumberFormat="1" applyFont="1" applyBorder="1" applyAlignment="1">
      <alignment horizontal="right" vertical="center" wrapText="1" indent="2"/>
    </xf>
    <xf numFmtId="3" fontId="2" fillId="2" borderId="8" xfId="1" applyNumberFormat="1" applyFont="1" applyBorder="1" applyAlignment="1">
      <alignment horizontal="right" vertical="center" wrapText="1" indent="2"/>
    </xf>
    <xf numFmtId="0" fontId="2" fillId="2" borderId="11" xfId="1" applyFont="1" applyBorder="1" applyAlignment="1">
      <alignment horizontal="center" vertical="center"/>
    </xf>
    <xf numFmtId="0" fontId="2" fillId="2" borderId="12" xfId="1" applyFont="1" applyBorder="1" applyAlignment="1">
      <alignment horizontal="center" vertical="center"/>
    </xf>
    <xf numFmtId="0" fontId="2" fillId="2" borderId="13" xfId="1" applyFont="1" applyBorder="1" applyAlignment="1">
      <alignment horizontal="center" vertical="center"/>
    </xf>
    <xf numFmtId="0" fontId="2" fillId="2" borderId="10" xfId="1" applyFont="1" applyBorder="1" applyAlignment="1">
      <alignment horizontal="center" vertical="center" wrapText="1"/>
    </xf>
    <xf numFmtId="0" fontId="2" fillId="2" borderId="14" xfId="1" applyFont="1" applyBorder="1" applyAlignment="1">
      <alignment horizontal="center" vertical="center" wrapText="1"/>
    </xf>
    <xf numFmtId="3" fontId="2" fillId="2" borderId="10" xfId="1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2" fillId="2" borderId="8" xfId="1" applyNumberFormat="1" applyFont="1" applyBorder="1" applyAlignment="1">
      <alignment horizontal="center" vertical="center" wrapText="1"/>
    </xf>
    <xf numFmtId="3" fontId="2" fillId="2" borderId="9" xfId="1" applyNumberFormat="1" applyFont="1" applyBorder="1" applyAlignment="1">
      <alignment horizontal="right" vertical="center" wrapText="1" indent="2"/>
    </xf>
    <xf numFmtId="0" fontId="1" fillId="2" borderId="10" xfId="1" applyBorder="1" applyAlignment="1">
      <alignment horizontal="center"/>
    </xf>
    <xf numFmtId="0" fontId="1" fillId="2" borderId="10" xfId="1" applyBorder="1" applyAlignment="1">
      <alignment horizontal="center" vertical="center" wrapText="1"/>
    </xf>
    <xf numFmtId="0" fontId="2" fillId="2" borderId="10" xfId="1" applyFont="1" applyBorder="1" applyAlignment="1">
      <alignment horizontal="center"/>
    </xf>
    <xf numFmtId="0" fontId="2" fillId="2" borderId="10" xfId="1" applyFont="1" applyBorder="1" applyAlignment="1">
      <alignment horizontal="center"/>
    </xf>
    <xf numFmtId="3" fontId="2" fillId="2" borderId="8" xfId="1" applyNumberFormat="1" applyFont="1" applyBorder="1" applyAlignment="1">
      <alignment horizontal="right" vertical="center" wrapText="1" indent="4"/>
    </xf>
    <xf numFmtId="3" fontId="5" fillId="0" borderId="16" xfId="0" applyNumberFormat="1" applyFont="1" applyBorder="1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0" fontId="1" fillId="2" borderId="2" xfId="1" applyBorder="1" applyAlignment="1">
      <alignment horizontal="center" vertical="center" wrapText="1"/>
    </xf>
    <xf numFmtId="0" fontId="1" fillId="2" borderId="3" xfId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3" fontId="6" fillId="0" borderId="15" xfId="0" applyNumberFormat="1" applyFont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0" fontId="2" fillId="2" borderId="20" xfId="1" applyFont="1" applyBorder="1" applyAlignment="1">
      <alignment horizontal="left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3" fontId="2" fillId="4" borderId="10" xfId="0" applyNumberFormat="1" applyFont="1" applyFill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center" wrapText="1" indent="4"/>
    </xf>
    <xf numFmtId="3" fontId="5" fillId="0" borderId="4" xfId="0" applyNumberFormat="1" applyFont="1" applyBorder="1" applyAlignment="1">
      <alignment horizontal="right" vertical="center" wrapText="1" indent="3"/>
    </xf>
    <xf numFmtId="0" fontId="7" fillId="5" borderId="21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vertical="center" wrapText="1"/>
    </xf>
    <xf numFmtId="0" fontId="8" fillId="7" borderId="28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vertical="center" wrapText="1"/>
    </xf>
    <xf numFmtId="0" fontId="8" fillId="7" borderId="21" xfId="0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3" fontId="7" fillId="6" borderId="28" xfId="0" applyNumberFormat="1" applyFont="1" applyFill="1" applyBorder="1" applyAlignment="1">
      <alignment horizontal="center" vertical="center" wrapText="1"/>
    </xf>
  </cellXfs>
  <cellStyles count="2">
    <cellStyle name="Neutral" xfId="1" builtinId="28"/>
    <cellStyle name="Normal" xfId="0" builtinId="0"/>
  </cellStyles>
  <dxfs count="3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4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ont>
        <b/>
      </font>
      <numFmt numFmtId="3" formatCode="#,##0"/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4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  <border diagonalUp="0" diagonalDown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Aptos Narrow"/>
        <family val="2"/>
        <scheme val="minor"/>
      </font>
      <numFmt numFmtId="3" formatCode="#,##0"/>
      <fill>
        <patternFill patternType="solid">
          <fgColor indexed="64"/>
          <bgColor rgb="FFFFEB9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Aptos Narrow"/>
        <family val="2"/>
        <scheme val="minor"/>
      </font>
      <numFmt numFmtId="3" formatCode="#,##0"/>
      <fill>
        <patternFill patternType="solid">
          <fgColor indexed="64"/>
          <bgColor rgb="FFFFEB9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Aptos Narrow"/>
        <family val="2"/>
        <scheme val="minor"/>
      </font>
      <numFmt numFmtId="3" formatCode="#,##0"/>
      <fill>
        <patternFill patternType="solid">
          <fgColor indexed="64"/>
          <bgColor rgb="FFFFEB9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Aptos Narrow"/>
        <family val="2"/>
        <scheme val="minor"/>
      </font>
      <numFmt numFmtId="3" formatCode="#,##0"/>
      <fill>
        <patternFill patternType="solid">
          <fgColor indexed="64"/>
          <bgColor rgb="FFFFEB9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Aptos Narrow"/>
        <family val="2"/>
        <scheme val="minor"/>
      </font>
      <numFmt numFmtId="3" formatCode="#,##0"/>
      <fill>
        <patternFill patternType="solid">
          <fgColor indexed="64"/>
          <bgColor rgb="FFFFEB9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Aptos Narrow"/>
        <family val="2"/>
        <scheme val="minor"/>
      </font>
      <numFmt numFmtId="3" formatCode="#,##0"/>
      <fill>
        <patternFill patternType="solid">
          <fgColor indexed="64"/>
          <bgColor rgb="FFFFEB9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Aptos Narrow"/>
        <family val="2"/>
        <scheme val="minor"/>
      </font>
      <numFmt numFmtId="3" formatCode="#,##0"/>
      <fill>
        <patternFill patternType="solid">
          <fgColor indexed="64"/>
          <bgColor rgb="FFFFEB9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Aptos Narrow"/>
        <family val="2"/>
        <scheme val="minor"/>
      </font>
      <numFmt numFmtId="3" formatCode="#,##0"/>
      <fill>
        <patternFill patternType="solid">
          <fgColor indexed="64"/>
          <bgColor rgb="FFFFEB9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Aptos Narrow"/>
        <family val="2"/>
        <scheme val="minor"/>
      </font>
      <numFmt numFmtId="3" formatCode="#,##0"/>
      <fill>
        <patternFill patternType="solid">
          <fgColor indexed="64"/>
          <bgColor rgb="FFFFEB9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Aptos Narrow"/>
        <family val="2"/>
        <scheme val="minor"/>
      </font>
      <numFmt numFmtId="3" formatCode="#,##0"/>
      <fill>
        <patternFill patternType="solid">
          <fgColor indexed="64"/>
          <bgColor rgb="FFFFEB9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Aptos Narrow"/>
        <family val="2"/>
        <scheme val="minor"/>
      </font>
      <numFmt numFmtId="3" formatCode="#,##0"/>
      <fill>
        <patternFill patternType="solid">
          <fgColor indexed="64"/>
          <bgColor rgb="FFFFEB9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Aptos Narrow"/>
        <family val="2"/>
        <scheme val="minor"/>
      </font>
      <numFmt numFmtId="3" formatCode="#,##0"/>
      <fill>
        <patternFill patternType="solid">
          <fgColor indexed="64"/>
          <bgColor rgb="FFFFEB9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Aptos Narrow"/>
        <family val="2"/>
        <scheme val="minor"/>
      </font>
      <numFmt numFmtId="3" formatCode="#,##0"/>
      <fill>
        <patternFill patternType="solid">
          <fgColor indexed="64"/>
          <bgColor rgb="FFFFEB9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Aptos Narrow"/>
        <family val="2"/>
        <scheme val="minor"/>
      </font>
      <numFmt numFmtId="3" formatCode="#,##0"/>
      <fill>
        <patternFill patternType="solid">
          <fgColor indexed="64"/>
          <bgColor rgb="FFFFEB9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Aptos Narrow"/>
        <family val="2"/>
        <scheme val="minor"/>
      </font>
      <numFmt numFmtId="3" formatCode="#,##0"/>
      <fill>
        <patternFill patternType="solid">
          <fgColor indexed="64"/>
          <bgColor rgb="FFFFEB9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Aptos Narrow"/>
        <family val="2"/>
        <scheme val="minor"/>
      </font>
      <numFmt numFmtId="3" formatCode="#,##0"/>
      <fill>
        <patternFill patternType="solid">
          <fgColor indexed="64"/>
          <bgColor rgb="FFFFEB9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Aptos Narrow"/>
        <family val="2"/>
        <scheme val="minor"/>
      </font>
      <numFmt numFmtId="3" formatCode="#,##0"/>
      <fill>
        <patternFill patternType="solid">
          <fgColor indexed="64"/>
          <bgColor rgb="FFFFEB9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Aptos Narrow"/>
        <family val="2"/>
        <scheme val="minor"/>
      </font>
      <numFmt numFmtId="3" formatCode="#,##0"/>
      <fill>
        <patternFill patternType="solid">
          <fgColor indexed="64"/>
          <bgColor rgb="FFFFEB9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Aptos Narrow"/>
        <family val="2"/>
        <scheme val="minor"/>
      </font>
      <numFmt numFmtId="3" formatCode="#,##0"/>
      <fill>
        <patternFill patternType="solid">
          <fgColor indexed="64"/>
          <bgColor rgb="FFFFEB9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Aptos Narrow"/>
        <family val="2"/>
        <scheme val="minor"/>
      </font>
      <numFmt numFmtId="3" formatCode="#,##0"/>
      <fill>
        <patternFill patternType="solid">
          <fgColor indexed="64"/>
          <bgColor rgb="FFFFEB9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Aptos Narrow"/>
        <family val="2"/>
        <scheme val="minor"/>
      </font>
      <numFmt numFmtId="3" formatCode="#,##0"/>
      <fill>
        <patternFill patternType="solid">
          <fgColor indexed="64"/>
          <bgColor rgb="FFFFEB9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Aptos Narrow"/>
        <family val="2"/>
        <scheme val="minor"/>
      </font>
      <numFmt numFmtId="3" formatCode="#,##0"/>
      <fill>
        <patternFill patternType="solid">
          <fgColor indexed="64"/>
          <bgColor rgb="FFFFEB9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Aptos Narrow"/>
        <family val="2"/>
        <scheme val="minor"/>
      </font>
      <numFmt numFmtId="3" formatCode="#,##0"/>
      <fill>
        <patternFill patternType="solid">
          <fgColor indexed="64"/>
          <bgColor rgb="FFFFEB9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9C5700"/>
        <name val="Aptos Narrow"/>
        <family val="2"/>
        <scheme val="minor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3" formatCode="#,##0"/>
      <fill>
        <patternFill patternType="none">
          <fgColor theme="7" tint="0.79998168889431442"/>
          <bgColor auto="1"/>
        </patternFill>
      </fill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ont>
        <b/>
      </font>
      <numFmt numFmtId="3" formatCode="#,##0"/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 outline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C0C0C0"/>
        </right>
        <top style="thin">
          <color rgb="FFC0C0C0"/>
        </top>
        <bottom style="thin">
          <color rgb="FFC0C0C0"/>
        </bottom>
        <vertical/>
        <horizontal/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2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ont>
        <b/>
      </font>
      <numFmt numFmtId="3" formatCode="#,##0"/>
      <alignment horizontal="right" vertical="center" textRotation="0" wrapText="1" indent="2" justifyLastLine="0" shrinkToFit="0" readingOrder="0"/>
      <border diagonalUp="0" diagonalDown="0" outline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2" justifyLastLine="0" shrinkToFit="0" readingOrder="0"/>
      <border diagonalUp="0" diagonalDown="0" outline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rgb="FFC0C0C0"/>
        </left>
        <right/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3" justifyLastLine="0" shrinkToFit="0" readingOrder="0"/>
      <border diagonalUp="0" diagonalDown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ill>
        <patternFill patternType="none">
          <fgColor indexed="64"/>
          <bgColor auto="1"/>
        </patternFill>
      </fill>
      <border outline="0">
        <right style="thin">
          <color rgb="FFC0C0C0"/>
        </right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</font>
      <alignment horizontal="center" vertical="center" textRotation="0" wrapText="1" indent="0" justifyLastLine="0" shrinkToFit="0" readingOrder="0"/>
      <border diagonalUp="0" diagonalDown="0" outline="0">
        <left style="thin">
          <color rgb="FFC0C0C0"/>
        </left>
        <right style="thin">
          <color rgb="FFC0C0C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rgb="FFC0C0C0"/>
        </top>
      </border>
    </dxf>
    <dxf>
      <border outline="0">
        <bottom style="thin">
          <color rgb="FFC0C0C0"/>
        </bottom>
      </border>
    </dxf>
    <dxf>
      <border outline="0"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8"/>
      </font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[1]Auditorías!$B$1</c:f>
              <c:strCache>
                <c:ptCount val="1"/>
                <c:pt idx="0">
                  <c:v>Auditorías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rgbClr val="FF0000"/>
                </a:solidFill>
                <a:prstDash val="sysDash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strRef>
              <c:f>[1]Auditorías!$A$2:$A$24</c:f>
              <c:strCach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strCache>
            </c:strRef>
          </c:cat>
          <c:val>
            <c:numRef>
              <c:f>[1]Auditorías!$B$2:$B$24</c:f>
              <c:numCache>
                <c:formatCode>General</c:formatCode>
                <c:ptCount val="23"/>
                <c:pt idx="0">
                  <c:v>335</c:v>
                </c:pt>
                <c:pt idx="1">
                  <c:v>338</c:v>
                </c:pt>
                <c:pt idx="2">
                  <c:v>424</c:v>
                </c:pt>
                <c:pt idx="3">
                  <c:v>628</c:v>
                </c:pt>
                <c:pt idx="4">
                  <c:v>754</c:v>
                </c:pt>
                <c:pt idx="5">
                  <c:v>962</c:v>
                </c:pt>
                <c:pt idx="6">
                  <c:v>987</c:v>
                </c:pt>
                <c:pt idx="7">
                  <c:v>945</c:v>
                </c:pt>
                <c:pt idx="8">
                  <c:v>1031</c:v>
                </c:pt>
                <c:pt idx="9">
                  <c:v>1111</c:v>
                </c:pt>
                <c:pt idx="10">
                  <c:v>1174</c:v>
                </c:pt>
                <c:pt idx="11">
                  <c:v>1413</c:v>
                </c:pt>
                <c:pt idx="12">
                  <c:v>1665</c:v>
                </c:pt>
                <c:pt idx="13">
                  <c:v>1655</c:v>
                </c:pt>
                <c:pt idx="14">
                  <c:v>1873</c:v>
                </c:pt>
                <c:pt idx="15">
                  <c:v>1676</c:v>
                </c:pt>
                <c:pt idx="16">
                  <c:v>1814</c:v>
                </c:pt>
                <c:pt idx="17">
                  <c:v>1361</c:v>
                </c:pt>
                <c:pt idx="18">
                  <c:v>1617</c:v>
                </c:pt>
                <c:pt idx="19">
                  <c:v>2051</c:v>
                </c:pt>
                <c:pt idx="20">
                  <c:v>2153</c:v>
                </c:pt>
                <c:pt idx="21" formatCode="#,##0">
                  <c:v>2369</c:v>
                </c:pt>
                <c:pt idx="22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AF-44FF-97FE-D9E54223AB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15104703"/>
        <c:axId val="1277589679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[1]Auditorías!$C$1</c15:sqref>
                        </c15:formulaRef>
                      </c:ext>
                    </c:extLst>
                    <c:strCache>
                      <c:ptCount val="1"/>
                      <c:pt idx="0">
                        <c:v>PAAF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2"/>
                      </a:gs>
                      <a:gs pos="100000">
                        <a:schemeClr val="accent2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[1]Auditorías!$A$2:$A$24</c15:sqref>
                        </c15:formulaRef>
                      </c:ext>
                    </c:extLst>
                    <c:strCache>
                      <c:ptCount val="23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  <c:pt idx="20">
                        <c:v>2022</c:v>
                      </c:pt>
                      <c:pt idx="21">
                        <c:v>2023</c:v>
                      </c:pt>
                      <c:pt idx="22">
                        <c:v>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[1]Auditorías!$C$2:$C$24</c15:sqref>
                        </c15:formulaRef>
                      </c:ext>
                    </c:extLst>
                    <c:numCache>
                      <c:formatCode>0</c:formatCode>
                      <c:ptCount val="23"/>
                      <c:pt idx="0">
                        <c:v>335</c:v>
                      </c:pt>
                      <c:pt idx="1">
                        <c:v>338</c:v>
                      </c:pt>
                      <c:pt idx="2">
                        <c:v>424</c:v>
                      </c:pt>
                      <c:pt idx="3">
                        <c:v>628</c:v>
                      </c:pt>
                      <c:pt idx="4">
                        <c:v>754</c:v>
                      </c:pt>
                      <c:pt idx="5">
                        <c:v>962</c:v>
                      </c:pt>
                      <c:pt idx="6">
                        <c:v>987</c:v>
                      </c:pt>
                      <c:pt idx="7">
                        <c:v>939</c:v>
                      </c:pt>
                      <c:pt idx="8">
                        <c:v>1029</c:v>
                      </c:pt>
                      <c:pt idx="9">
                        <c:v>1111</c:v>
                      </c:pt>
                      <c:pt idx="10">
                        <c:v>1173</c:v>
                      </c:pt>
                      <c:pt idx="11">
                        <c:v>1413</c:v>
                      </c:pt>
                      <c:pt idx="12">
                        <c:v>1663</c:v>
                      </c:pt>
                      <c:pt idx="13">
                        <c:v>1643</c:v>
                      </c:pt>
                      <c:pt idx="14">
                        <c:v>1865</c:v>
                      </c:pt>
                      <c:pt idx="15">
                        <c:v>1675</c:v>
                      </c:pt>
                      <c:pt idx="16">
                        <c:v>1808</c:v>
                      </c:pt>
                      <c:pt idx="17">
                        <c:v>1358</c:v>
                      </c:pt>
                      <c:pt idx="18">
                        <c:v>1616</c:v>
                      </c:pt>
                      <c:pt idx="19">
                        <c:v>2050</c:v>
                      </c:pt>
                      <c:pt idx="20">
                        <c:v>2153</c:v>
                      </c:pt>
                      <c:pt idx="21">
                        <c:v>2369</c:v>
                      </c:pt>
                      <c:pt idx="22">
                        <c:v>152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3AF-44FF-97FE-D9E54223ABD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[1]Auditorías!$D$1</c15:sqref>
                        </c15:formulaRef>
                      </c:ext>
                    </c:extLst>
                    <c:strCache>
                      <c:ptCount val="1"/>
                      <c:pt idx="0">
                        <c:v>Título 4o.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3"/>
                      </a:gs>
                      <a:gs pos="100000">
                        <a:schemeClr val="accent3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[1]Auditorías!$A$2:$A$24</c15:sqref>
                        </c15:formulaRef>
                      </c:ext>
                    </c:extLst>
                    <c:strCache>
                      <c:ptCount val="23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  <c:pt idx="20">
                        <c:v>2022</c:v>
                      </c:pt>
                      <c:pt idx="21">
                        <c:v>2023</c:v>
                      </c:pt>
                      <c:pt idx="22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[1]Auditorías!$D$2:$D$24</c15:sqref>
                        </c15:formulaRef>
                      </c:ext>
                    </c:extLst>
                    <c:numCache>
                      <c:formatCode>0</c:formatCode>
                      <c:ptCount val="23"/>
                      <c:pt idx="10">
                        <c:v>1</c:v>
                      </c:pt>
                      <c:pt idx="12">
                        <c:v>2</c:v>
                      </c:pt>
                      <c:pt idx="13">
                        <c:v>12</c:v>
                      </c:pt>
                      <c:pt idx="14">
                        <c:v>8</c:v>
                      </c:pt>
                      <c:pt idx="15">
                        <c:v>1</c:v>
                      </c:pt>
                      <c:pt idx="16">
                        <c:v>6</c:v>
                      </c:pt>
                      <c:pt idx="17">
                        <c:v>3</c:v>
                      </c:pt>
                      <c:pt idx="18">
                        <c:v>1</c:v>
                      </c:pt>
                      <c:pt idx="19">
                        <c:v>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3AF-44FF-97FE-D9E54223ABD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[1]Auditorías!$E$1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gradFill>
                    <a:gsLst>
                      <a:gs pos="0">
                        <a:schemeClr val="accent4"/>
                      </a:gs>
                      <a:gs pos="100000">
                        <a:schemeClr val="accent4">
                          <a:lumMod val="84000"/>
                        </a:schemeClr>
                      </a:gs>
                    </a:gsLst>
                    <a:lin ang="5400000" scaled="1"/>
                  </a:gradFill>
                  <a:ln>
                    <a:noFill/>
                  </a:ln>
                  <a:effectLst>
                    <a:outerShdw blurRad="76200" dir="18900000" sy="23000" kx="-1200000" algn="bl" rotWithShape="0">
                      <a:prstClr val="black">
                        <a:alpha val="20000"/>
                      </a:prstClr>
                    </a:outerShdw>
                  </a:effectLst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dk1">
                                <a:lumMod val="50000"/>
                                <a:lumOff val="50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[1]Auditorías!$A$2:$A$24</c15:sqref>
                        </c15:formulaRef>
                      </c:ext>
                    </c:extLst>
                    <c:strCache>
                      <c:ptCount val="23"/>
                      <c:pt idx="0">
                        <c:v>2002</c:v>
                      </c:pt>
                      <c:pt idx="1">
                        <c:v>2003</c:v>
                      </c:pt>
                      <c:pt idx="2">
                        <c:v>2004</c:v>
                      </c:pt>
                      <c:pt idx="3">
                        <c:v>2005</c:v>
                      </c:pt>
                      <c:pt idx="4">
                        <c:v>2006</c:v>
                      </c:pt>
                      <c:pt idx="5">
                        <c:v>2007</c:v>
                      </c:pt>
                      <c:pt idx="6">
                        <c:v>2008</c:v>
                      </c:pt>
                      <c:pt idx="7">
                        <c:v>2009</c:v>
                      </c:pt>
                      <c:pt idx="8">
                        <c:v>2010</c:v>
                      </c:pt>
                      <c:pt idx="9">
                        <c:v>2011</c:v>
                      </c:pt>
                      <c:pt idx="10">
                        <c:v>2012</c:v>
                      </c:pt>
                      <c:pt idx="11">
                        <c:v>2013</c:v>
                      </c:pt>
                      <c:pt idx="12">
                        <c:v>2014</c:v>
                      </c:pt>
                      <c:pt idx="13">
                        <c:v>2015</c:v>
                      </c:pt>
                      <c:pt idx="14">
                        <c:v>2016</c:v>
                      </c:pt>
                      <c:pt idx="15">
                        <c:v>2017</c:v>
                      </c:pt>
                      <c:pt idx="16">
                        <c:v>2018</c:v>
                      </c:pt>
                      <c:pt idx="17">
                        <c:v>2019</c:v>
                      </c:pt>
                      <c:pt idx="18">
                        <c:v>2020</c:v>
                      </c:pt>
                      <c:pt idx="19">
                        <c:v>2021</c:v>
                      </c:pt>
                      <c:pt idx="20">
                        <c:v>2022</c:v>
                      </c:pt>
                      <c:pt idx="21">
                        <c:v>2023</c:v>
                      </c:pt>
                      <c:pt idx="22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[1]Auditorías!$E$2:$E$24</c15:sqref>
                        </c15:formulaRef>
                      </c:ext>
                    </c:extLst>
                    <c:numCache>
                      <c:formatCode>0</c:formatCode>
                      <c:ptCount val="23"/>
                      <c:pt idx="0">
                        <c:v>335</c:v>
                      </c:pt>
                      <c:pt idx="1">
                        <c:v>338</c:v>
                      </c:pt>
                      <c:pt idx="2">
                        <c:v>424</c:v>
                      </c:pt>
                      <c:pt idx="3">
                        <c:v>628</c:v>
                      </c:pt>
                      <c:pt idx="4">
                        <c:v>754</c:v>
                      </c:pt>
                      <c:pt idx="5">
                        <c:v>962</c:v>
                      </c:pt>
                      <c:pt idx="6">
                        <c:v>987</c:v>
                      </c:pt>
                      <c:pt idx="7">
                        <c:v>939</c:v>
                      </c:pt>
                      <c:pt idx="8">
                        <c:v>1029</c:v>
                      </c:pt>
                      <c:pt idx="9">
                        <c:v>1111</c:v>
                      </c:pt>
                      <c:pt idx="10" formatCode="General">
                        <c:v>1174</c:v>
                      </c:pt>
                      <c:pt idx="11" formatCode="General">
                        <c:v>1413</c:v>
                      </c:pt>
                      <c:pt idx="12" formatCode="General">
                        <c:v>1665</c:v>
                      </c:pt>
                      <c:pt idx="13" formatCode="General">
                        <c:v>1655</c:v>
                      </c:pt>
                      <c:pt idx="14" formatCode="General">
                        <c:v>1873</c:v>
                      </c:pt>
                      <c:pt idx="15" formatCode="General">
                        <c:v>1676</c:v>
                      </c:pt>
                      <c:pt idx="16" formatCode="General">
                        <c:v>1814</c:v>
                      </c:pt>
                      <c:pt idx="17" formatCode="General">
                        <c:v>1361</c:v>
                      </c:pt>
                      <c:pt idx="18" formatCode="General">
                        <c:v>1617</c:v>
                      </c:pt>
                      <c:pt idx="19" formatCode="General">
                        <c:v>2051</c:v>
                      </c:pt>
                      <c:pt idx="20">
                        <c:v>2153</c:v>
                      </c:pt>
                      <c:pt idx="21">
                        <c:v>2369</c:v>
                      </c:pt>
                      <c:pt idx="22">
                        <c:v>153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3AF-44FF-97FE-D9E54223ABDE}"/>
                  </c:ext>
                </c:extLst>
              </c15:ser>
            </c15:filteredBarSeries>
          </c:ext>
        </c:extLst>
      </c:barChart>
      <c:catAx>
        <c:axId val="1015104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77589679"/>
        <c:crosses val="autoZero"/>
        <c:auto val="1"/>
        <c:lblAlgn val="ctr"/>
        <c:lblOffset val="100"/>
        <c:noMultiLvlLbl val="0"/>
      </c:catAx>
      <c:valAx>
        <c:axId val="127758967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15104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[1]PRAS!$B$2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8918635170603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AA-4341-A2B6-477C63BFC265}"/>
                </c:ext>
              </c:extLst>
            </c:dLbl>
            <c:dLbl>
              <c:idx val="1"/>
              <c:layout>
                <c:manualLayout>
                  <c:x val="0"/>
                  <c:y val="-3.89474455227981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AA-4341-A2B6-477C63BFC265}"/>
                </c:ext>
              </c:extLst>
            </c:dLbl>
            <c:dLbl>
              <c:idx val="20"/>
              <c:layout>
                <c:manualLayout>
                  <c:x val="0"/>
                  <c:y val="-2.60106207654275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AA-4341-A2B6-477C63BFC265}"/>
                </c:ext>
              </c:extLst>
            </c:dLbl>
            <c:dLbl>
              <c:idx val="21"/>
              <c:layout>
                <c:manualLayout>
                  <c:x val="-1.1251628107433089E-16"/>
                  <c:y val="-4.401513764267849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AA-4341-A2B6-477C63BFC265}"/>
                </c:ext>
              </c:extLst>
            </c:dLbl>
            <c:dLbl>
              <c:idx val="22"/>
              <c:layout>
                <c:manualLayout>
                  <c:x val="-1.1251628107433089E-16"/>
                  <c:y val="-3.561789660013439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AA-4341-A2B6-477C63BFC265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[1]PRAS!$B$3:$B$25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[1]PRAS!$C$3:$C$25</c:f>
              <c:numCache>
                <c:formatCode>#,##0</c:formatCode>
                <c:ptCount val="23"/>
                <c:pt idx="0">
                  <c:v>7</c:v>
                </c:pt>
                <c:pt idx="1">
                  <c:v>40</c:v>
                </c:pt>
                <c:pt idx="2">
                  <c:v>349</c:v>
                </c:pt>
                <c:pt idx="3">
                  <c:v>461</c:v>
                </c:pt>
                <c:pt idx="4">
                  <c:v>563</c:v>
                </c:pt>
                <c:pt idx="5">
                  <c:v>1631</c:v>
                </c:pt>
                <c:pt idx="6">
                  <c:v>1116</c:v>
                </c:pt>
                <c:pt idx="7">
                  <c:v>1385</c:v>
                </c:pt>
                <c:pt idx="8">
                  <c:v>1911</c:v>
                </c:pt>
                <c:pt idx="9">
                  <c:v>1652</c:v>
                </c:pt>
                <c:pt idx="10">
                  <c:v>1819</c:v>
                </c:pt>
                <c:pt idx="11">
                  <c:v>1361</c:v>
                </c:pt>
                <c:pt idx="12">
                  <c:v>2134</c:v>
                </c:pt>
                <c:pt idx="13">
                  <c:v>2715</c:v>
                </c:pt>
                <c:pt idx="14">
                  <c:v>2560</c:v>
                </c:pt>
                <c:pt idx="15">
                  <c:v>2792</c:v>
                </c:pt>
                <c:pt idx="16">
                  <c:v>2462</c:v>
                </c:pt>
                <c:pt idx="17">
                  <c:v>1587</c:v>
                </c:pt>
                <c:pt idx="18">
                  <c:v>1484</c:v>
                </c:pt>
                <c:pt idx="19">
                  <c:v>1564</c:v>
                </c:pt>
                <c:pt idx="20">
                  <c:v>1730</c:v>
                </c:pt>
                <c:pt idx="21">
                  <c:v>2508</c:v>
                </c:pt>
                <c:pt idx="22">
                  <c:v>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AA-4341-A2B6-477C63BFC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layout>
        <c:manualLayout>
          <c:xMode val="edge"/>
          <c:yMode val="edge"/>
          <c:x val="0.44076704451069054"/>
          <c:y val="0.92906940120856996"/>
          <c:w val="0.11846579016518217"/>
          <c:h val="5.2325947628639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[1]FRR!$B$1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8918635170603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56-4A00-82BF-44CAE43ECDC1}"/>
                </c:ext>
              </c:extLst>
            </c:dLbl>
            <c:dLbl>
              <c:idx val="1"/>
              <c:layout>
                <c:manualLayout>
                  <c:x val="0"/>
                  <c:y val="-3.89474455227981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56-4A00-82BF-44CAE43ECDC1}"/>
                </c:ext>
              </c:extLst>
            </c:dLbl>
            <c:dLbl>
              <c:idx val="14"/>
              <c:layout>
                <c:manualLayout>
                  <c:x val="0"/>
                  <c:y val="-4.688005859732638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56-4A00-82BF-44CAE43ECDC1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[1]FRR!$B$2:$B$16</c:f>
              <c:numCache>
                <c:formatCode>General</c:formatCode>
                <c:ptCount val="1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</c:numCache>
            </c:numRef>
          </c:cat>
          <c:val>
            <c:numRef>
              <c:f>[1]FRR!$C$2:$C$16</c:f>
              <c:numCache>
                <c:formatCode>General</c:formatCode>
                <c:ptCount val="15"/>
                <c:pt idx="0">
                  <c:v>14</c:v>
                </c:pt>
                <c:pt idx="1">
                  <c:v>34</c:v>
                </c:pt>
                <c:pt idx="2">
                  <c:v>70</c:v>
                </c:pt>
                <c:pt idx="3">
                  <c:v>62</c:v>
                </c:pt>
                <c:pt idx="4">
                  <c:v>85</c:v>
                </c:pt>
                <c:pt idx="5">
                  <c:v>286</c:v>
                </c:pt>
                <c:pt idx="6">
                  <c:v>226</c:v>
                </c:pt>
                <c:pt idx="7">
                  <c:v>226</c:v>
                </c:pt>
                <c:pt idx="8">
                  <c:v>414</c:v>
                </c:pt>
                <c:pt idx="9">
                  <c:v>381</c:v>
                </c:pt>
                <c:pt idx="10">
                  <c:v>476</c:v>
                </c:pt>
                <c:pt idx="11">
                  <c:v>633</c:v>
                </c:pt>
                <c:pt idx="12">
                  <c:v>799</c:v>
                </c:pt>
                <c:pt idx="13">
                  <c:v>1077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56-4A00-82BF-44CAE43EC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layout>
        <c:manualLayout>
          <c:xMode val="edge"/>
          <c:yMode val="edge"/>
          <c:x val="0.44076704451069054"/>
          <c:y val="0.92906940120856996"/>
          <c:w val="0.11846579016518217"/>
          <c:h val="5.2325947628639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[1]DH!$B$1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8918635170603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36-4E4F-82FA-FAFA67E87135}"/>
                </c:ext>
              </c:extLst>
            </c:dLbl>
            <c:dLbl>
              <c:idx val="1"/>
              <c:layout>
                <c:manualLayout>
                  <c:x val="0"/>
                  <c:y val="-3.89474455227981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36-4E4F-82FA-FAFA67E87135}"/>
                </c:ext>
              </c:extLst>
            </c:dLbl>
            <c:dLbl>
              <c:idx val="2"/>
              <c:layout>
                <c:manualLayout>
                  <c:x val="0"/>
                  <c:y val="-2.8609900506622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36-4E4F-82FA-FAFA67E87135}"/>
                </c:ext>
              </c:extLst>
            </c:dLbl>
            <c:dLbl>
              <c:idx val="3"/>
              <c:layout>
                <c:manualLayout>
                  <c:x val="-2.8129070268582722E-17"/>
                  <c:y val="-4.22730879570286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36-4E4F-82FA-FAFA67E87135}"/>
                </c:ext>
              </c:extLst>
            </c:dLbl>
            <c:dLbl>
              <c:idx val="4"/>
              <c:layout>
                <c:manualLayout>
                  <c:x val="0"/>
                  <c:y val="-2.73498138314106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36-4E4F-82FA-FAFA67E87135}"/>
                </c:ext>
              </c:extLst>
            </c:dLbl>
            <c:dLbl>
              <c:idx val="5"/>
              <c:layout>
                <c:manualLayout>
                  <c:x val="0"/>
                  <c:y val="-5.419520234389305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36-4E4F-82FA-FAFA67E87135}"/>
                </c:ext>
              </c:extLst>
            </c:dLbl>
            <c:dLbl>
              <c:idx val="16"/>
              <c:layout>
                <c:manualLayout>
                  <c:x val="0"/>
                  <c:y val="-3.54911798815845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36-4E4F-82FA-FAFA67E87135}"/>
                </c:ext>
              </c:extLst>
            </c:dLbl>
            <c:dLbl>
              <c:idx val="17"/>
              <c:layout>
                <c:manualLayout>
                  <c:x val="-1.1251628107433089E-16"/>
                  <c:y val="-4.053201489348726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36-4E4F-82FA-FAFA67E87135}"/>
                </c:ext>
              </c:extLst>
            </c:dLbl>
            <c:dLbl>
              <c:idx val="18"/>
              <c:layout>
                <c:manualLayout>
                  <c:x val="-1.1251628107433089E-16"/>
                  <c:y val="-3.849258377586534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A36-4E4F-82FA-FAFA67E87135}"/>
                </c:ext>
              </c:extLst>
            </c:dLbl>
            <c:dLbl>
              <c:idx val="19"/>
              <c:layout>
                <c:manualLayout>
                  <c:x val="-1.5343306482546988E-3"/>
                  <c:y val="-3.849258377586534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A36-4E4F-82FA-FAFA67E87135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[1]DH!$B$2:$B$22</c:f>
              <c:strCache>
                <c:ptCount val="21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SIMULACIÓN DE REINTEGRO</c:v>
                </c:pt>
              </c:strCache>
            </c:strRef>
          </c:cat>
          <c:val>
            <c:numRef>
              <c:f>[1]DH!$C$2:$C$22</c:f>
              <c:numCache>
                <c:formatCode>General</c:formatCode>
                <c:ptCount val="21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11</c:v>
                </c:pt>
                <c:pt idx="6">
                  <c:v>88</c:v>
                </c:pt>
                <c:pt idx="7">
                  <c:v>140</c:v>
                </c:pt>
                <c:pt idx="8">
                  <c:v>147</c:v>
                </c:pt>
                <c:pt idx="9">
                  <c:v>221</c:v>
                </c:pt>
                <c:pt idx="10">
                  <c:v>103</c:v>
                </c:pt>
                <c:pt idx="11">
                  <c:v>94</c:v>
                </c:pt>
                <c:pt idx="12">
                  <c:v>62</c:v>
                </c:pt>
                <c:pt idx="13">
                  <c:v>48</c:v>
                </c:pt>
                <c:pt idx="14">
                  <c:v>91</c:v>
                </c:pt>
                <c:pt idx="15">
                  <c:v>43</c:v>
                </c:pt>
                <c:pt idx="16">
                  <c:v>9</c:v>
                </c:pt>
                <c:pt idx="17">
                  <c:v>17</c:v>
                </c:pt>
                <c:pt idx="18">
                  <c:v>2</c:v>
                </c:pt>
                <c:pt idx="19">
                  <c:v>1</c:v>
                </c:pt>
                <c:pt idx="2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A36-4E4F-82FA-FAFA67E87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layout>
        <c:manualLayout>
          <c:xMode val="edge"/>
          <c:yMode val="edge"/>
          <c:x val="0.44076704451069054"/>
          <c:y val="0.92906940120856996"/>
          <c:w val="0.11846579016518217"/>
          <c:h val="5.2325947628639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40-4B91-B3F7-98170C666F44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40-4B91-B3F7-98170C666F44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C40-4B91-B3F7-98170C666F44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C40-4B91-B3F7-98170C666F44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C40-4B91-B3F7-98170C666F44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C40-4B91-B3F7-98170C666F4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[1]Auditorías!$G$3:$G$8</c:f>
              <c:strCache>
                <c:ptCount val="6"/>
                <c:pt idx="0">
                  <c:v>Financiera y de Cumplimiento</c:v>
                </c:pt>
                <c:pt idx="1">
                  <c:v>Financiera con Enfoque de Desempeño</c:v>
                </c:pt>
                <c:pt idx="2">
                  <c:v>Cumplimiento a Inversiones Físicas</c:v>
                </c:pt>
                <c:pt idx="3">
                  <c:v>Desempeño</c:v>
                </c:pt>
                <c:pt idx="4">
                  <c:v>Otras</c:v>
                </c:pt>
                <c:pt idx="5">
                  <c:v>De Cumplimiento Forense</c:v>
                </c:pt>
              </c:strCache>
            </c:strRef>
          </c:cat>
          <c:val>
            <c:numRef>
              <c:f>[1]Auditorías!$H$3:$H$8</c:f>
              <c:numCache>
                <c:formatCode>0.00%</c:formatCode>
                <c:ptCount val="6"/>
                <c:pt idx="0">
                  <c:v>0.60850000000000004</c:v>
                </c:pt>
                <c:pt idx="1">
                  <c:v>0.14330000000000001</c:v>
                </c:pt>
                <c:pt idx="2">
                  <c:v>9.0999999999999998E-2</c:v>
                </c:pt>
                <c:pt idx="3">
                  <c:v>8.4500000000000006E-2</c:v>
                </c:pt>
                <c:pt idx="4">
                  <c:v>6.5299999999999997E-2</c:v>
                </c:pt>
                <c:pt idx="5">
                  <c:v>7.3000000000000001E-3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C40-4B91-B3F7-98170C666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58020349815382"/>
          <c:y val="0.11985977780174738"/>
          <c:w val="0.34857296822240647"/>
          <c:h val="0.76028044439650522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[1]Acciones!$B$5</c:f>
              <c:strCache>
                <c:ptCount val="1"/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f>[1]Acciones!$C$4:$X$5</c:f>
              <c:multiLvlStrCache>
                <c:ptCount val="22"/>
                <c:lvl>
                  <c:pt idx="0">
                    <c:v>2002</c:v>
                  </c:pt>
                  <c:pt idx="1">
                    <c:v>2003</c:v>
                  </c:pt>
                  <c:pt idx="2">
                    <c:v>2004</c:v>
                  </c:pt>
                  <c:pt idx="3">
                    <c:v>2005</c:v>
                  </c:pt>
                  <c:pt idx="4">
                    <c:v>2006</c:v>
                  </c:pt>
                  <c:pt idx="5">
                    <c:v>2007</c:v>
                  </c:pt>
                  <c:pt idx="6">
                    <c:v>2008</c:v>
                  </c:pt>
                  <c:pt idx="7">
                    <c:v>2009</c:v>
                  </c:pt>
                  <c:pt idx="8">
                    <c:v>2010</c:v>
                  </c:pt>
                  <c:pt idx="9">
                    <c:v>2011</c:v>
                  </c:pt>
                  <c:pt idx="10">
                    <c:v>2012</c:v>
                  </c:pt>
                  <c:pt idx="11">
                    <c:v>2013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  <c:pt idx="16">
                    <c:v>2018</c:v>
                  </c:pt>
                  <c:pt idx="17">
                    <c:v>2019</c:v>
                  </c:pt>
                  <c:pt idx="18">
                    <c:v>2020</c:v>
                  </c:pt>
                  <c:pt idx="19">
                    <c:v>2021</c:v>
                  </c:pt>
                  <c:pt idx="20">
                    <c:v>2022</c:v>
                  </c:pt>
                  <c:pt idx="21">
                    <c:v>2023</c:v>
                  </c:pt>
                </c:lvl>
                <c:lvl>
                  <c:pt idx="0">
                    <c:v>CUENTA PÚBLICA</c:v>
                  </c:pt>
                </c:lvl>
              </c:multiLvlStrCache>
            </c:multiLvlStrRef>
          </c:cat>
          <c:val>
            <c:numRef>
              <c:f>[1]Acciones!$C$5:$X$5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D2-45E8-B26F-08435EB4C3E6}"/>
            </c:ext>
          </c:extLst>
        </c:ser>
        <c:ser>
          <c:idx val="1"/>
          <c:order val="1"/>
          <c:tx>
            <c:strRef>
              <c:f>[1]Acciones!$B$6</c:f>
              <c:strCache>
                <c:ptCount val="1"/>
                <c:pt idx="0">
                  <c:v>R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multiLvlStrRef>
              <c:f>[1]Acciones!$C$4:$X$5</c:f>
              <c:multiLvlStrCache>
                <c:ptCount val="22"/>
                <c:lvl>
                  <c:pt idx="0">
                    <c:v>2002</c:v>
                  </c:pt>
                  <c:pt idx="1">
                    <c:v>2003</c:v>
                  </c:pt>
                  <c:pt idx="2">
                    <c:v>2004</c:v>
                  </c:pt>
                  <c:pt idx="3">
                    <c:v>2005</c:v>
                  </c:pt>
                  <c:pt idx="4">
                    <c:v>2006</c:v>
                  </c:pt>
                  <c:pt idx="5">
                    <c:v>2007</c:v>
                  </c:pt>
                  <c:pt idx="6">
                    <c:v>2008</c:v>
                  </c:pt>
                  <c:pt idx="7">
                    <c:v>2009</c:v>
                  </c:pt>
                  <c:pt idx="8">
                    <c:v>2010</c:v>
                  </c:pt>
                  <c:pt idx="9">
                    <c:v>2011</c:v>
                  </c:pt>
                  <c:pt idx="10">
                    <c:v>2012</c:v>
                  </c:pt>
                  <c:pt idx="11">
                    <c:v>2013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  <c:pt idx="16">
                    <c:v>2018</c:v>
                  </c:pt>
                  <c:pt idx="17">
                    <c:v>2019</c:v>
                  </c:pt>
                  <c:pt idx="18">
                    <c:v>2020</c:v>
                  </c:pt>
                  <c:pt idx="19">
                    <c:v>2021</c:v>
                  </c:pt>
                  <c:pt idx="20">
                    <c:v>2022</c:v>
                  </c:pt>
                  <c:pt idx="21">
                    <c:v>2023</c:v>
                  </c:pt>
                </c:lvl>
                <c:lvl>
                  <c:pt idx="0">
                    <c:v>CUENTA PÚBLICA</c:v>
                  </c:pt>
                </c:lvl>
              </c:multiLvlStrCache>
            </c:multiLvlStrRef>
          </c:cat>
          <c:val>
            <c:numRef>
              <c:f>[1]Acciones!$C$6:$X$6</c:f>
              <c:numCache>
                <c:formatCode>#,##0</c:formatCode>
                <c:ptCount val="22"/>
                <c:pt idx="0">
                  <c:v>2227</c:v>
                </c:pt>
                <c:pt idx="1">
                  <c:v>1957</c:v>
                </c:pt>
                <c:pt idx="2">
                  <c:v>2554</c:v>
                </c:pt>
                <c:pt idx="3">
                  <c:v>3810</c:v>
                </c:pt>
                <c:pt idx="4">
                  <c:v>6078</c:v>
                </c:pt>
                <c:pt idx="5">
                  <c:v>6176</c:v>
                </c:pt>
                <c:pt idx="6">
                  <c:v>5105</c:v>
                </c:pt>
                <c:pt idx="7">
                  <c:v>4568</c:v>
                </c:pt>
                <c:pt idx="8">
                  <c:v>5734</c:v>
                </c:pt>
                <c:pt idx="9">
                  <c:v>5312</c:v>
                </c:pt>
                <c:pt idx="10">
                  <c:v>5215</c:v>
                </c:pt>
                <c:pt idx="11">
                  <c:v>5299</c:v>
                </c:pt>
                <c:pt idx="12">
                  <c:v>2234</c:v>
                </c:pt>
                <c:pt idx="13">
                  <c:v>2772</c:v>
                </c:pt>
                <c:pt idx="14">
                  <c:v>3278</c:v>
                </c:pt>
                <c:pt idx="15">
                  <c:v>2415</c:v>
                </c:pt>
                <c:pt idx="16">
                  <c:v>2225</c:v>
                </c:pt>
                <c:pt idx="17">
                  <c:v>1737</c:v>
                </c:pt>
                <c:pt idx="18">
                  <c:v>1598</c:v>
                </c:pt>
                <c:pt idx="19">
                  <c:v>1801</c:v>
                </c:pt>
                <c:pt idx="20">
                  <c:v>1280</c:v>
                </c:pt>
                <c:pt idx="21">
                  <c:v>1066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D2-45E8-B26F-08435EB4C3E6}"/>
            </c:ext>
          </c:extLst>
        </c:ser>
        <c:ser>
          <c:idx val="2"/>
          <c:order val="2"/>
          <c:tx>
            <c:strRef>
              <c:f>[1]Acciones!$B$7</c:f>
              <c:strCache>
                <c:ptCount val="1"/>
                <c:pt idx="0">
                  <c:v>PRAS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multiLvlStrRef>
              <c:f>[1]Acciones!$C$4:$X$5</c:f>
              <c:multiLvlStrCache>
                <c:ptCount val="22"/>
                <c:lvl>
                  <c:pt idx="0">
                    <c:v>2002</c:v>
                  </c:pt>
                  <c:pt idx="1">
                    <c:v>2003</c:v>
                  </c:pt>
                  <c:pt idx="2">
                    <c:v>2004</c:v>
                  </c:pt>
                  <c:pt idx="3">
                    <c:v>2005</c:v>
                  </c:pt>
                  <c:pt idx="4">
                    <c:v>2006</c:v>
                  </c:pt>
                  <c:pt idx="5">
                    <c:v>2007</c:v>
                  </c:pt>
                  <c:pt idx="6">
                    <c:v>2008</c:v>
                  </c:pt>
                  <c:pt idx="7">
                    <c:v>2009</c:v>
                  </c:pt>
                  <c:pt idx="8">
                    <c:v>2010</c:v>
                  </c:pt>
                  <c:pt idx="9">
                    <c:v>2011</c:v>
                  </c:pt>
                  <c:pt idx="10">
                    <c:v>2012</c:v>
                  </c:pt>
                  <c:pt idx="11">
                    <c:v>2013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  <c:pt idx="16">
                    <c:v>2018</c:v>
                  </c:pt>
                  <c:pt idx="17">
                    <c:v>2019</c:v>
                  </c:pt>
                  <c:pt idx="18">
                    <c:v>2020</c:v>
                  </c:pt>
                  <c:pt idx="19">
                    <c:v>2021</c:v>
                  </c:pt>
                  <c:pt idx="20">
                    <c:v>2022</c:v>
                  </c:pt>
                  <c:pt idx="21">
                    <c:v>2023</c:v>
                  </c:pt>
                </c:lvl>
                <c:lvl>
                  <c:pt idx="0">
                    <c:v>CUENTA PÚBLICA</c:v>
                  </c:pt>
                </c:lvl>
              </c:multiLvlStrCache>
            </c:multiLvlStrRef>
          </c:cat>
          <c:val>
            <c:numRef>
              <c:f>[1]Acciones!$C$7:$X$7</c:f>
              <c:numCache>
                <c:formatCode>#,##0</c:formatCode>
                <c:ptCount val="22"/>
                <c:pt idx="0">
                  <c:v>7</c:v>
                </c:pt>
                <c:pt idx="1">
                  <c:v>40</c:v>
                </c:pt>
                <c:pt idx="2">
                  <c:v>349</c:v>
                </c:pt>
                <c:pt idx="3">
                  <c:v>461</c:v>
                </c:pt>
                <c:pt idx="4">
                  <c:v>563</c:v>
                </c:pt>
                <c:pt idx="5">
                  <c:v>1631</c:v>
                </c:pt>
                <c:pt idx="6">
                  <c:v>1116</c:v>
                </c:pt>
                <c:pt idx="7">
                  <c:v>1385</c:v>
                </c:pt>
                <c:pt idx="8">
                  <c:v>1911</c:v>
                </c:pt>
                <c:pt idx="9">
                  <c:v>1652</c:v>
                </c:pt>
                <c:pt idx="10">
                  <c:v>1819</c:v>
                </c:pt>
                <c:pt idx="11">
                  <c:v>1361</c:v>
                </c:pt>
                <c:pt idx="12">
                  <c:v>2134</c:v>
                </c:pt>
                <c:pt idx="13">
                  <c:v>2715</c:v>
                </c:pt>
                <c:pt idx="14">
                  <c:v>2560</c:v>
                </c:pt>
                <c:pt idx="15">
                  <c:v>2792</c:v>
                </c:pt>
                <c:pt idx="16">
                  <c:v>2462</c:v>
                </c:pt>
                <c:pt idx="17">
                  <c:v>1587</c:v>
                </c:pt>
                <c:pt idx="18">
                  <c:v>1484</c:v>
                </c:pt>
                <c:pt idx="19">
                  <c:v>1564</c:v>
                </c:pt>
                <c:pt idx="20">
                  <c:v>1730</c:v>
                </c:pt>
                <c:pt idx="21">
                  <c:v>2508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D2-45E8-B26F-08435EB4C3E6}"/>
            </c:ext>
          </c:extLst>
        </c:ser>
        <c:ser>
          <c:idx val="3"/>
          <c:order val="3"/>
          <c:tx>
            <c:strRef>
              <c:f>[1]Acciones!$B$8</c:f>
              <c:strCache>
                <c:ptCount val="1"/>
                <c:pt idx="0">
                  <c:v>PO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multiLvlStrRef>
              <c:f>[1]Acciones!$C$4:$X$5</c:f>
              <c:multiLvlStrCache>
                <c:ptCount val="22"/>
                <c:lvl>
                  <c:pt idx="0">
                    <c:v>2002</c:v>
                  </c:pt>
                  <c:pt idx="1">
                    <c:v>2003</c:v>
                  </c:pt>
                  <c:pt idx="2">
                    <c:v>2004</c:v>
                  </c:pt>
                  <c:pt idx="3">
                    <c:v>2005</c:v>
                  </c:pt>
                  <c:pt idx="4">
                    <c:v>2006</c:v>
                  </c:pt>
                  <c:pt idx="5">
                    <c:v>2007</c:v>
                  </c:pt>
                  <c:pt idx="6">
                    <c:v>2008</c:v>
                  </c:pt>
                  <c:pt idx="7">
                    <c:v>2009</c:v>
                  </c:pt>
                  <c:pt idx="8">
                    <c:v>2010</c:v>
                  </c:pt>
                  <c:pt idx="9">
                    <c:v>2011</c:v>
                  </c:pt>
                  <c:pt idx="10">
                    <c:v>2012</c:v>
                  </c:pt>
                  <c:pt idx="11">
                    <c:v>2013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  <c:pt idx="16">
                    <c:v>2018</c:v>
                  </c:pt>
                  <c:pt idx="17">
                    <c:v>2019</c:v>
                  </c:pt>
                  <c:pt idx="18">
                    <c:v>2020</c:v>
                  </c:pt>
                  <c:pt idx="19">
                    <c:v>2021</c:v>
                  </c:pt>
                  <c:pt idx="20">
                    <c:v>2022</c:v>
                  </c:pt>
                  <c:pt idx="21">
                    <c:v>2023</c:v>
                  </c:pt>
                </c:lvl>
                <c:lvl>
                  <c:pt idx="0">
                    <c:v>CUENTA PÚBLICA</c:v>
                  </c:pt>
                </c:lvl>
              </c:multiLvlStrCache>
            </c:multiLvlStrRef>
          </c:cat>
          <c:val>
            <c:numRef>
              <c:f>[1]Acciones!$C$8:$X$8</c:f>
              <c:numCache>
                <c:formatCode>#,##0</c:formatCode>
                <c:ptCount val="22"/>
                <c:pt idx="0">
                  <c:v>102</c:v>
                </c:pt>
                <c:pt idx="1">
                  <c:v>192</c:v>
                </c:pt>
                <c:pt idx="2">
                  <c:v>332</c:v>
                </c:pt>
                <c:pt idx="3">
                  <c:v>285</c:v>
                </c:pt>
                <c:pt idx="4">
                  <c:v>360</c:v>
                </c:pt>
                <c:pt idx="5">
                  <c:v>1174</c:v>
                </c:pt>
                <c:pt idx="6">
                  <c:v>1109</c:v>
                </c:pt>
                <c:pt idx="7">
                  <c:v>996</c:v>
                </c:pt>
                <c:pt idx="8">
                  <c:v>1337</c:v>
                </c:pt>
                <c:pt idx="9">
                  <c:v>1239</c:v>
                </c:pt>
                <c:pt idx="10">
                  <c:v>1910</c:v>
                </c:pt>
                <c:pt idx="11">
                  <c:v>2033</c:v>
                </c:pt>
                <c:pt idx="12">
                  <c:v>2226</c:v>
                </c:pt>
                <c:pt idx="13">
                  <c:v>2782</c:v>
                </c:pt>
                <c:pt idx="14">
                  <c:v>2810</c:v>
                </c:pt>
                <c:pt idx="15">
                  <c:v>2058</c:v>
                </c:pt>
                <c:pt idx="16">
                  <c:v>2557</c:v>
                </c:pt>
                <c:pt idx="17">
                  <c:v>1628</c:v>
                </c:pt>
                <c:pt idx="18">
                  <c:v>1333</c:v>
                </c:pt>
                <c:pt idx="19">
                  <c:v>1469</c:v>
                </c:pt>
                <c:pt idx="20">
                  <c:v>1696</c:v>
                </c:pt>
                <c:pt idx="21">
                  <c:v>2316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D2-45E8-B26F-08435EB4C3E6}"/>
            </c:ext>
          </c:extLst>
        </c:ser>
        <c:ser>
          <c:idx val="4"/>
          <c:order val="4"/>
          <c:tx>
            <c:strRef>
              <c:f>[1]Acciones!$B$9</c:f>
              <c:strCache>
                <c:ptCount val="1"/>
                <c:pt idx="0">
                  <c:v>RD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cat>
            <c:multiLvlStrRef>
              <c:f>[1]Acciones!$C$4:$X$5</c:f>
              <c:multiLvlStrCache>
                <c:ptCount val="22"/>
                <c:lvl>
                  <c:pt idx="0">
                    <c:v>2002</c:v>
                  </c:pt>
                  <c:pt idx="1">
                    <c:v>2003</c:v>
                  </c:pt>
                  <c:pt idx="2">
                    <c:v>2004</c:v>
                  </c:pt>
                  <c:pt idx="3">
                    <c:v>2005</c:v>
                  </c:pt>
                  <c:pt idx="4">
                    <c:v>2006</c:v>
                  </c:pt>
                  <c:pt idx="5">
                    <c:v>2007</c:v>
                  </c:pt>
                  <c:pt idx="6">
                    <c:v>2008</c:v>
                  </c:pt>
                  <c:pt idx="7">
                    <c:v>2009</c:v>
                  </c:pt>
                  <c:pt idx="8">
                    <c:v>2010</c:v>
                  </c:pt>
                  <c:pt idx="9">
                    <c:v>2011</c:v>
                  </c:pt>
                  <c:pt idx="10">
                    <c:v>2012</c:v>
                  </c:pt>
                  <c:pt idx="11">
                    <c:v>2013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  <c:pt idx="16">
                    <c:v>2018</c:v>
                  </c:pt>
                  <c:pt idx="17">
                    <c:v>2019</c:v>
                  </c:pt>
                  <c:pt idx="18">
                    <c:v>2020</c:v>
                  </c:pt>
                  <c:pt idx="19">
                    <c:v>2021</c:v>
                  </c:pt>
                  <c:pt idx="20">
                    <c:v>2022</c:v>
                  </c:pt>
                  <c:pt idx="21">
                    <c:v>2023</c:v>
                  </c:pt>
                </c:lvl>
                <c:lvl>
                  <c:pt idx="0">
                    <c:v>CUENTA PÚBLICA</c:v>
                  </c:pt>
                </c:lvl>
              </c:multiLvlStrCache>
            </c:multiLvlStrRef>
          </c:cat>
          <c:val>
            <c:numRef>
              <c:f>[1]Acciones!$C$9:$X$9</c:f>
              <c:numCache>
                <c:formatCode>#,##0</c:formatCode>
                <c:ptCount val="22"/>
                <c:pt idx="0">
                  <c:v>278</c:v>
                </c:pt>
                <c:pt idx="1">
                  <c:v>338</c:v>
                </c:pt>
                <c:pt idx="2">
                  <c:v>510</c:v>
                </c:pt>
                <c:pt idx="3">
                  <c:v>459</c:v>
                </c:pt>
                <c:pt idx="4">
                  <c:v>606</c:v>
                </c:pt>
                <c:pt idx="5">
                  <c:v>1444</c:v>
                </c:pt>
                <c:pt idx="6">
                  <c:v>1191</c:v>
                </c:pt>
                <c:pt idx="7">
                  <c:v>1341</c:v>
                </c:pt>
                <c:pt idx="8">
                  <c:v>1201</c:v>
                </c:pt>
                <c:pt idx="9">
                  <c:v>1057</c:v>
                </c:pt>
                <c:pt idx="10">
                  <c:v>1349</c:v>
                </c:pt>
                <c:pt idx="11">
                  <c:v>1603</c:v>
                </c:pt>
                <c:pt idx="12">
                  <c:v>1132</c:v>
                </c:pt>
                <c:pt idx="13">
                  <c:v>1207</c:v>
                </c:pt>
                <c:pt idx="14">
                  <c:v>1175</c:v>
                </c:pt>
                <c:pt idx="15">
                  <c:v>2031</c:v>
                </c:pt>
                <c:pt idx="16">
                  <c:v>2788</c:v>
                </c:pt>
                <c:pt idx="17">
                  <c:v>2026</c:v>
                </c:pt>
                <c:pt idx="18">
                  <c:v>846</c:v>
                </c:pt>
                <c:pt idx="19">
                  <c:v>516</c:v>
                </c:pt>
                <c:pt idx="20">
                  <c:v>556</c:v>
                </c:pt>
                <c:pt idx="21">
                  <c:v>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D2-45E8-B26F-08435EB4C3E6}"/>
            </c:ext>
          </c:extLst>
        </c:ser>
        <c:ser>
          <c:idx val="5"/>
          <c:order val="5"/>
          <c:tx>
            <c:strRef>
              <c:f>[1]Acciones!$B$10</c:f>
              <c:strCache>
                <c:ptCount val="1"/>
                <c:pt idx="0">
                  <c:v>SA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cat>
            <c:multiLvlStrRef>
              <c:f>[1]Acciones!$C$4:$X$5</c:f>
              <c:multiLvlStrCache>
                <c:ptCount val="22"/>
                <c:lvl>
                  <c:pt idx="0">
                    <c:v>2002</c:v>
                  </c:pt>
                  <c:pt idx="1">
                    <c:v>2003</c:v>
                  </c:pt>
                  <c:pt idx="2">
                    <c:v>2004</c:v>
                  </c:pt>
                  <c:pt idx="3">
                    <c:v>2005</c:v>
                  </c:pt>
                  <c:pt idx="4">
                    <c:v>2006</c:v>
                  </c:pt>
                  <c:pt idx="5">
                    <c:v>2007</c:v>
                  </c:pt>
                  <c:pt idx="6">
                    <c:v>2008</c:v>
                  </c:pt>
                  <c:pt idx="7">
                    <c:v>2009</c:v>
                  </c:pt>
                  <c:pt idx="8">
                    <c:v>2010</c:v>
                  </c:pt>
                  <c:pt idx="9">
                    <c:v>2011</c:v>
                  </c:pt>
                  <c:pt idx="10">
                    <c:v>2012</c:v>
                  </c:pt>
                  <c:pt idx="11">
                    <c:v>2013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  <c:pt idx="16">
                    <c:v>2018</c:v>
                  </c:pt>
                  <c:pt idx="17">
                    <c:v>2019</c:v>
                  </c:pt>
                  <c:pt idx="18">
                    <c:v>2020</c:v>
                  </c:pt>
                  <c:pt idx="19">
                    <c:v>2021</c:v>
                  </c:pt>
                  <c:pt idx="20">
                    <c:v>2022</c:v>
                  </c:pt>
                  <c:pt idx="21">
                    <c:v>2023</c:v>
                  </c:pt>
                </c:lvl>
                <c:lvl>
                  <c:pt idx="0">
                    <c:v>CUENTA PÚBLICA</c:v>
                  </c:pt>
                </c:lvl>
              </c:multiLvlStrCache>
            </c:multiLvlStrRef>
          </c:cat>
          <c:val>
            <c:numRef>
              <c:f>[1]Acciones!$C$10:$X$10</c:f>
              <c:numCache>
                <c:formatCode>#,##0</c:formatCode>
                <c:ptCount val="22"/>
                <c:pt idx="0">
                  <c:v>336</c:v>
                </c:pt>
                <c:pt idx="1">
                  <c:v>540</c:v>
                </c:pt>
                <c:pt idx="2">
                  <c:v>221</c:v>
                </c:pt>
                <c:pt idx="3">
                  <c:v>144</c:v>
                </c:pt>
                <c:pt idx="4">
                  <c:v>357</c:v>
                </c:pt>
                <c:pt idx="5">
                  <c:v>384</c:v>
                </c:pt>
                <c:pt idx="6">
                  <c:v>211</c:v>
                </c:pt>
                <c:pt idx="7">
                  <c:v>382</c:v>
                </c:pt>
                <c:pt idx="8">
                  <c:v>439</c:v>
                </c:pt>
                <c:pt idx="9">
                  <c:v>409</c:v>
                </c:pt>
                <c:pt idx="10">
                  <c:v>591</c:v>
                </c:pt>
                <c:pt idx="11">
                  <c:v>783</c:v>
                </c:pt>
                <c:pt idx="12">
                  <c:v>1208</c:v>
                </c:pt>
                <c:pt idx="13">
                  <c:v>377</c:v>
                </c:pt>
                <c:pt idx="14">
                  <c:v>643</c:v>
                </c:pt>
                <c:pt idx="15">
                  <c:v>204</c:v>
                </c:pt>
                <c:pt idx="16">
                  <c:v>147</c:v>
                </c:pt>
                <c:pt idx="17">
                  <c:v>194</c:v>
                </c:pt>
                <c:pt idx="18">
                  <c:v>204</c:v>
                </c:pt>
                <c:pt idx="19">
                  <c:v>181</c:v>
                </c:pt>
                <c:pt idx="20">
                  <c:v>111</c:v>
                </c:pt>
                <c:pt idx="21">
                  <c:v>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D2-45E8-B26F-08435EB4C3E6}"/>
            </c:ext>
          </c:extLst>
        </c:ser>
        <c:ser>
          <c:idx val="6"/>
          <c:order val="6"/>
          <c:tx>
            <c:strRef>
              <c:f>[1]Acciones!$B$11</c:f>
              <c:strCache>
                <c:ptCount val="1"/>
                <c:pt idx="0">
                  <c:v>FRR</c:v>
                </c:pt>
              </c:strCache>
            </c:strRef>
          </c:tx>
          <c:spPr>
            <a:ln w="222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plus"/>
            <c:size val="6"/>
            <c:spPr>
              <a:noFill/>
              <a:ln w="9525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</c:marker>
          <c:cat>
            <c:multiLvlStrRef>
              <c:f>[1]Acciones!$C$4:$X$5</c:f>
              <c:multiLvlStrCache>
                <c:ptCount val="22"/>
                <c:lvl>
                  <c:pt idx="0">
                    <c:v>2002</c:v>
                  </c:pt>
                  <c:pt idx="1">
                    <c:v>2003</c:v>
                  </c:pt>
                  <c:pt idx="2">
                    <c:v>2004</c:v>
                  </c:pt>
                  <c:pt idx="3">
                    <c:v>2005</c:v>
                  </c:pt>
                  <c:pt idx="4">
                    <c:v>2006</c:v>
                  </c:pt>
                  <c:pt idx="5">
                    <c:v>2007</c:v>
                  </c:pt>
                  <c:pt idx="6">
                    <c:v>2008</c:v>
                  </c:pt>
                  <c:pt idx="7">
                    <c:v>2009</c:v>
                  </c:pt>
                  <c:pt idx="8">
                    <c:v>2010</c:v>
                  </c:pt>
                  <c:pt idx="9">
                    <c:v>2011</c:v>
                  </c:pt>
                  <c:pt idx="10">
                    <c:v>2012</c:v>
                  </c:pt>
                  <c:pt idx="11">
                    <c:v>2013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  <c:pt idx="16">
                    <c:v>2018</c:v>
                  </c:pt>
                  <c:pt idx="17">
                    <c:v>2019</c:v>
                  </c:pt>
                  <c:pt idx="18">
                    <c:v>2020</c:v>
                  </c:pt>
                  <c:pt idx="19">
                    <c:v>2021</c:v>
                  </c:pt>
                  <c:pt idx="20">
                    <c:v>2022</c:v>
                  </c:pt>
                  <c:pt idx="21">
                    <c:v>2023</c:v>
                  </c:pt>
                </c:lvl>
                <c:lvl>
                  <c:pt idx="0">
                    <c:v>CUENTA PÚBLICA</c:v>
                  </c:pt>
                </c:lvl>
              </c:multiLvlStrCache>
            </c:multiLvlStrRef>
          </c:cat>
          <c:val>
            <c:numRef>
              <c:f>[1]Acciones!$C$11:$X$11</c:f>
              <c:numCache>
                <c:formatCode>#,##0</c:formatCode>
                <c:ptCount val="22"/>
                <c:pt idx="0">
                  <c:v>14</c:v>
                </c:pt>
                <c:pt idx="1">
                  <c:v>34</c:v>
                </c:pt>
                <c:pt idx="2">
                  <c:v>70</c:v>
                </c:pt>
                <c:pt idx="3">
                  <c:v>62</c:v>
                </c:pt>
                <c:pt idx="4">
                  <c:v>85</c:v>
                </c:pt>
                <c:pt idx="5">
                  <c:v>286</c:v>
                </c:pt>
                <c:pt idx="6">
                  <c:v>226</c:v>
                </c:pt>
                <c:pt idx="7">
                  <c:v>226</c:v>
                </c:pt>
                <c:pt idx="8">
                  <c:v>414</c:v>
                </c:pt>
                <c:pt idx="9">
                  <c:v>381</c:v>
                </c:pt>
                <c:pt idx="10">
                  <c:v>476</c:v>
                </c:pt>
                <c:pt idx="11">
                  <c:v>633</c:v>
                </c:pt>
                <c:pt idx="12">
                  <c:v>799</c:v>
                </c:pt>
                <c:pt idx="13">
                  <c:v>1077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2D2-45E8-B26F-08435EB4C3E6}"/>
            </c:ext>
          </c:extLst>
        </c:ser>
        <c:ser>
          <c:idx val="7"/>
          <c:order val="7"/>
          <c:tx>
            <c:strRef>
              <c:f>[1]Acciones!$B$12</c:f>
              <c:strCache>
                <c:ptCount val="1"/>
                <c:pt idx="0">
                  <c:v>PEFCF</c:v>
                </c:pt>
              </c:strCache>
            </c:strRef>
          </c:tx>
          <c:spPr>
            <a:ln w="2222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dot"/>
            <c:size val="6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  <a:round/>
              </a:ln>
              <a:effectLst/>
            </c:spPr>
          </c:marker>
          <c:cat>
            <c:multiLvlStrRef>
              <c:f>[1]Acciones!$C$4:$X$5</c:f>
              <c:multiLvlStrCache>
                <c:ptCount val="22"/>
                <c:lvl>
                  <c:pt idx="0">
                    <c:v>2002</c:v>
                  </c:pt>
                  <c:pt idx="1">
                    <c:v>2003</c:v>
                  </c:pt>
                  <c:pt idx="2">
                    <c:v>2004</c:v>
                  </c:pt>
                  <c:pt idx="3">
                    <c:v>2005</c:v>
                  </c:pt>
                  <c:pt idx="4">
                    <c:v>2006</c:v>
                  </c:pt>
                  <c:pt idx="5">
                    <c:v>2007</c:v>
                  </c:pt>
                  <c:pt idx="6">
                    <c:v>2008</c:v>
                  </c:pt>
                  <c:pt idx="7">
                    <c:v>2009</c:v>
                  </c:pt>
                  <c:pt idx="8">
                    <c:v>2010</c:v>
                  </c:pt>
                  <c:pt idx="9">
                    <c:v>2011</c:v>
                  </c:pt>
                  <c:pt idx="10">
                    <c:v>2012</c:v>
                  </c:pt>
                  <c:pt idx="11">
                    <c:v>2013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  <c:pt idx="16">
                    <c:v>2018</c:v>
                  </c:pt>
                  <c:pt idx="17">
                    <c:v>2019</c:v>
                  </c:pt>
                  <c:pt idx="18">
                    <c:v>2020</c:v>
                  </c:pt>
                  <c:pt idx="19">
                    <c:v>2021</c:v>
                  </c:pt>
                  <c:pt idx="20">
                    <c:v>2022</c:v>
                  </c:pt>
                  <c:pt idx="21">
                    <c:v>2023</c:v>
                  </c:pt>
                </c:lvl>
                <c:lvl>
                  <c:pt idx="0">
                    <c:v>CUENTA PÚBLICA</c:v>
                  </c:pt>
                </c:lvl>
              </c:multiLvlStrCache>
            </c:multiLvlStrRef>
          </c:cat>
          <c:val>
            <c:numRef>
              <c:f>[1]Acciones!$C$12:$X$12</c:f>
              <c:numCache>
                <c:formatCode>#,##0</c:formatCode>
                <c:ptCount val="22"/>
                <c:pt idx="0">
                  <c:v>20</c:v>
                </c:pt>
                <c:pt idx="1">
                  <c:v>19</c:v>
                </c:pt>
                <c:pt idx="2">
                  <c:v>19</c:v>
                </c:pt>
                <c:pt idx="3">
                  <c:v>15</c:v>
                </c:pt>
                <c:pt idx="4">
                  <c:v>27</c:v>
                </c:pt>
                <c:pt idx="5">
                  <c:v>77</c:v>
                </c:pt>
                <c:pt idx="6">
                  <c:v>76</c:v>
                </c:pt>
                <c:pt idx="7">
                  <c:v>67</c:v>
                </c:pt>
                <c:pt idx="8">
                  <c:v>100</c:v>
                </c:pt>
                <c:pt idx="9">
                  <c:v>110</c:v>
                </c:pt>
                <c:pt idx="10">
                  <c:v>86</c:v>
                </c:pt>
                <c:pt idx="11">
                  <c:v>57</c:v>
                </c:pt>
                <c:pt idx="12">
                  <c:v>76</c:v>
                </c:pt>
                <c:pt idx="13">
                  <c:v>75</c:v>
                </c:pt>
                <c:pt idx="14">
                  <c:v>196</c:v>
                </c:pt>
                <c:pt idx="15">
                  <c:v>143</c:v>
                </c:pt>
                <c:pt idx="16">
                  <c:v>206</c:v>
                </c:pt>
                <c:pt idx="17">
                  <c:v>116</c:v>
                </c:pt>
                <c:pt idx="18">
                  <c:v>123</c:v>
                </c:pt>
                <c:pt idx="19">
                  <c:v>115</c:v>
                </c:pt>
                <c:pt idx="20">
                  <c:v>176</c:v>
                </c:pt>
                <c:pt idx="21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2D2-45E8-B26F-08435EB4C3E6}"/>
            </c:ext>
          </c:extLst>
        </c:ser>
        <c:ser>
          <c:idx val="8"/>
          <c:order val="8"/>
          <c:tx>
            <c:strRef>
              <c:f>[1]Acciones!$B$13</c:f>
              <c:strCache>
                <c:ptCount val="1"/>
                <c:pt idx="0">
                  <c:v>DH</c:v>
                </c:pt>
              </c:strCache>
            </c:strRef>
          </c:tx>
          <c:spPr>
            <a:ln w="2222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dash"/>
            <c:size val="6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  <a:round/>
              </a:ln>
              <a:effectLst/>
            </c:spPr>
          </c:marker>
          <c:cat>
            <c:multiLvlStrRef>
              <c:f>[1]Acciones!$C$4:$X$5</c:f>
              <c:multiLvlStrCache>
                <c:ptCount val="22"/>
                <c:lvl>
                  <c:pt idx="0">
                    <c:v>2002</c:v>
                  </c:pt>
                  <c:pt idx="1">
                    <c:v>2003</c:v>
                  </c:pt>
                  <c:pt idx="2">
                    <c:v>2004</c:v>
                  </c:pt>
                  <c:pt idx="3">
                    <c:v>2005</c:v>
                  </c:pt>
                  <c:pt idx="4">
                    <c:v>2006</c:v>
                  </c:pt>
                  <c:pt idx="5">
                    <c:v>2007</c:v>
                  </c:pt>
                  <c:pt idx="6">
                    <c:v>2008</c:v>
                  </c:pt>
                  <c:pt idx="7">
                    <c:v>2009</c:v>
                  </c:pt>
                  <c:pt idx="8">
                    <c:v>2010</c:v>
                  </c:pt>
                  <c:pt idx="9">
                    <c:v>2011</c:v>
                  </c:pt>
                  <c:pt idx="10">
                    <c:v>2012</c:v>
                  </c:pt>
                  <c:pt idx="11">
                    <c:v>2013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  <c:pt idx="16">
                    <c:v>2018</c:v>
                  </c:pt>
                  <c:pt idx="17">
                    <c:v>2019</c:v>
                  </c:pt>
                  <c:pt idx="18">
                    <c:v>2020</c:v>
                  </c:pt>
                  <c:pt idx="19">
                    <c:v>2021</c:v>
                  </c:pt>
                  <c:pt idx="20">
                    <c:v>2022</c:v>
                  </c:pt>
                  <c:pt idx="21">
                    <c:v>2023</c:v>
                  </c:pt>
                </c:lvl>
                <c:lvl>
                  <c:pt idx="0">
                    <c:v>CUENTA PÚBLICA</c:v>
                  </c:pt>
                </c:lvl>
              </c:multiLvlStrCache>
            </c:multiLvlStrRef>
          </c:cat>
          <c:val>
            <c:numRef>
              <c:f>[1]Acciones!$C$13:$X$13</c:f>
              <c:numCache>
                <c:formatCode>#,##0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  <c:pt idx="6">
                  <c:v>35</c:v>
                </c:pt>
                <c:pt idx="7">
                  <c:v>112</c:v>
                </c:pt>
                <c:pt idx="8">
                  <c:v>160</c:v>
                </c:pt>
                <c:pt idx="9">
                  <c:v>164</c:v>
                </c:pt>
                <c:pt idx="10">
                  <c:v>221</c:v>
                </c:pt>
                <c:pt idx="11">
                  <c:v>103</c:v>
                </c:pt>
                <c:pt idx="12">
                  <c:v>94</c:v>
                </c:pt>
                <c:pt idx="13">
                  <c:v>62</c:v>
                </c:pt>
                <c:pt idx="14">
                  <c:v>48</c:v>
                </c:pt>
                <c:pt idx="15">
                  <c:v>91</c:v>
                </c:pt>
                <c:pt idx="16">
                  <c:v>43</c:v>
                </c:pt>
                <c:pt idx="17">
                  <c:v>9</c:v>
                </c:pt>
                <c:pt idx="18">
                  <c:v>17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2D2-45E8-B26F-08435EB4C3E6}"/>
            </c:ext>
          </c:extLst>
        </c:ser>
        <c:ser>
          <c:idx val="9"/>
          <c:order val="9"/>
          <c:tx>
            <c:strRef>
              <c:f>[1]Acciones!$B$14</c:f>
              <c:strCache>
                <c:ptCount val="1"/>
                <c:pt idx="0">
                  <c:v>PIIC</c:v>
                </c:pt>
              </c:strCache>
            </c:strRef>
          </c:tx>
          <c:spPr>
            <a:ln w="2222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  <a:round/>
              </a:ln>
              <a:effectLst/>
            </c:spPr>
          </c:marker>
          <c:cat>
            <c:multiLvlStrRef>
              <c:f>[1]Acciones!$C$4:$X$5</c:f>
              <c:multiLvlStrCache>
                <c:ptCount val="22"/>
                <c:lvl>
                  <c:pt idx="0">
                    <c:v>2002</c:v>
                  </c:pt>
                  <c:pt idx="1">
                    <c:v>2003</c:v>
                  </c:pt>
                  <c:pt idx="2">
                    <c:v>2004</c:v>
                  </c:pt>
                  <c:pt idx="3">
                    <c:v>2005</c:v>
                  </c:pt>
                  <c:pt idx="4">
                    <c:v>2006</c:v>
                  </c:pt>
                  <c:pt idx="5">
                    <c:v>2007</c:v>
                  </c:pt>
                  <c:pt idx="6">
                    <c:v>2008</c:v>
                  </c:pt>
                  <c:pt idx="7">
                    <c:v>2009</c:v>
                  </c:pt>
                  <c:pt idx="8">
                    <c:v>2010</c:v>
                  </c:pt>
                  <c:pt idx="9">
                    <c:v>2011</c:v>
                  </c:pt>
                  <c:pt idx="10">
                    <c:v>2012</c:v>
                  </c:pt>
                  <c:pt idx="11">
                    <c:v>2013</c:v>
                  </c:pt>
                  <c:pt idx="12">
                    <c:v>2014</c:v>
                  </c:pt>
                  <c:pt idx="13">
                    <c:v>2015</c:v>
                  </c:pt>
                  <c:pt idx="14">
                    <c:v>2016</c:v>
                  </c:pt>
                  <c:pt idx="15">
                    <c:v>2017</c:v>
                  </c:pt>
                  <c:pt idx="16">
                    <c:v>2018</c:v>
                  </c:pt>
                  <c:pt idx="17">
                    <c:v>2019</c:v>
                  </c:pt>
                  <c:pt idx="18">
                    <c:v>2020</c:v>
                  </c:pt>
                  <c:pt idx="19">
                    <c:v>2021</c:v>
                  </c:pt>
                  <c:pt idx="20">
                    <c:v>2022</c:v>
                  </c:pt>
                  <c:pt idx="21">
                    <c:v>2023</c:v>
                  </c:pt>
                </c:lvl>
                <c:lvl>
                  <c:pt idx="0">
                    <c:v>CUENTA PÚBLICA</c:v>
                  </c:pt>
                </c:lvl>
              </c:multiLvlStrCache>
            </c:multiLvlStrRef>
          </c:cat>
          <c:val>
            <c:numRef>
              <c:f>[1]Acciones!$C$14:$X$14</c:f>
              <c:numCache>
                <c:formatCode>#,##0</c:formatCode>
                <c:ptCount val="22"/>
                <c:pt idx="0">
                  <c:v>464</c:v>
                </c:pt>
                <c:pt idx="1">
                  <c:v>382</c:v>
                </c:pt>
                <c:pt idx="2">
                  <c:v>40</c:v>
                </c:pt>
                <c:pt idx="3">
                  <c:v>50</c:v>
                </c:pt>
                <c:pt idx="4">
                  <c:v>217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2D2-45E8-B26F-08435EB4C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96527"/>
        <c:axId val="1277558927"/>
      </c:lineChart>
      <c:catAx>
        <c:axId val="10186965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77558927"/>
        <c:crosses val="autoZero"/>
        <c:auto val="1"/>
        <c:lblAlgn val="ctr"/>
        <c:lblOffset val="100"/>
        <c:noMultiLvlLbl val="0"/>
      </c:catAx>
      <c:valAx>
        <c:axId val="1277558927"/>
        <c:scaling>
          <c:orientation val="minMax"/>
        </c:scaling>
        <c:delete val="0"/>
        <c:axPos val="l"/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18696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[1]Recomendaciones!$B$1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20"/>
              <c:layout>
                <c:manualLayout>
                  <c:x val="0"/>
                  <c:y val="-2.69603857657328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88-4A9A-8505-058089F74DF7}"/>
                </c:ext>
              </c:extLst>
            </c:dLbl>
            <c:dLbl>
              <c:idx val="21"/>
              <c:layout>
                <c:manualLayout>
                  <c:x val="0"/>
                  <c:y val="-2.86772874320942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88-4A9A-8505-058089F74DF7}"/>
                </c:ext>
              </c:extLst>
            </c:dLbl>
            <c:dLbl>
              <c:idx val="22"/>
              <c:layout>
                <c:manualLayout>
                  <c:x val="-2.0892446208032808E-16"/>
                  <c:y val="-2.66420069584325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88-4A9A-8505-058089F74DF7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[1]Recomendaciones!$B$2:$B$24</c:f>
              <c:strCach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strCache>
            </c:strRef>
          </c:cat>
          <c:val>
            <c:numRef>
              <c:f>[1]Recomendaciones!$C$2:$C$24</c:f>
              <c:numCache>
                <c:formatCode>#,##0</c:formatCode>
                <c:ptCount val="23"/>
                <c:pt idx="0">
                  <c:v>2227</c:v>
                </c:pt>
                <c:pt idx="1">
                  <c:v>1957</c:v>
                </c:pt>
                <c:pt idx="2">
                  <c:v>2554</c:v>
                </c:pt>
                <c:pt idx="3">
                  <c:v>3810</c:v>
                </c:pt>
                <c:pt idx="4">
                  <c:v>6078</c:v>
                </c:pt>
                <c:pt idx="5">
                  <c:v>6176</c:v>
                </c:pt>
                <c:pt idx="6">
                  <c:v>5105</c:v>
                </c:pt>
                <c:pt idx="7">
                  <c:v>4568</c:v>
                </c:pt>
                <c:pt idx="8">
                  <c:v>5734</c:v>
                </c:pt>
                <c:pt idx="9">
                  <c:v>5312</c:v>
                </c:pt>
                <c:pt idx="10">
                  <c:v>5215</c:v>
                </c:pt>
                <c:pt idx="11">
                  <c:v>5299</c:v>
                </c:pt>
                <c:pt idx="12">
                  <c:v>2234</c:v>
                </c:pt>
                <c:pt idx="13">
                  <c:v>2772</c:v>
                </c:pt>
                <c:pt idx="14">
                  <c:v>3278</c:v>
                </c:pt>
                <c:pt idx="15">
                  <c:v>2415</c:v>
                </c:pt>
                <c:pt idx="16">
                  <c:v>2225</c:v>
                </c:pt>
                <c:pt idx="17">
                  <c:v>1737</c:v>
                </c:pt>
                <c:pt idx="18">
                  <c:v>1598</c:v>
                </c:pt>
                <c:pt idx="19">
                  <c:v>1801</c:v>
                </c:pt>
                <c:pt idx="20">
                  <c:v>1280</c:v>
                </c:pt>
                <c:pt idx="21">
                  <c:v>1066</c:v>
                </c:pt>
                <c:pt idx="22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88-4A9A-8505-058089F74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'[1]Recomendaciones al Desempeño'!$B$1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20"/>
              <c:layout>
                <c:manualLayout>
                  <c:x val="-1.1251628107433089E-16"/>
                  <c:y val="-3.440786180797168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F4-4699-9C86-63CAEEA437BF}"/>
                </c:ext>
              </c:extLst>
            </c:dLbl>
            <c:dLbl>
              <c:idx val="22"/>
              <c:layout>
                <c:manualLayout>
                  <c:x val="-1.0662666112714673E-16"/>
                  <c:y val="-2.381235132493695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F4-4699-9C86-63CAEEA437BF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'[1]Recomendaciones al Desempeño'!$B$2:$B$24</c:f>
              <c:strCach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strCache>
            </c:strRef>
          </c:cat>
          <c:val>
            <c:numRef>
              <c:f>'[1]Recomendaciones al Desempeño'!$C$2:$C$24</c:f>
              <c:numCache>
                <c:formatCode>#,##0</c:formatCode>
                <c:ptCount val="23"/>
                <c:pt idx="0">
                  <c:v>278</c:v>
                </c:pt>
                <c:pt idx="1">
                  <c:v>338</c:v>
                </c:pt>
                <c:pt idx="2">
                  <c:v>510</c:v>
                </c:pt>
                <c:pt idx="3">
                  <c:v>459</c:v>
                </c:pt>
                <c:pt idx="4">
                  <c:v>606</c:v>
                </c:pt>
                <c:pt idx="5">
                  <c:v>1444</c:v>
                </c:pt>
                <c:pt idx="6">
                  <c:v>1191</c:v>
                </c:pt>
                <c:pt idx="7">
                  <c:v>1341</c:v>
                </c:pt>
                <c:pt idx="8">
                  <c:v>1201</c:v>
                </c:pt>
                <c:pt idx="9">
                  <c:v>1057</c:v>
                </c:pt>
                <c:pt idx="10">
                  <c:v>1349</c:v>
                </c:pt>
                <c:pt idx="11">
                  <c:v>1603</c:v>
                </c:pt>
                <c:pt idx="12">
                  <c:v>1132</c:v>
                </c:pt>
                <c:pt idx="13">
                  <c:v>1207</c:v>
                </c:pt>
                <c:pt idx="14">
                  <c:v>1175</c:v>
                </c:pt>
                <c:pt idx="15">
                  <c:v>2031</c:v>
                </c:pt>
                <c:pt idx="16">
                  <c:v>2788</c:v>
                </c:pt>
                <c:pt idx="17">
                  <c:v>2026</c:v>
                </c:pt>
                <c:pt idx="18">
                  <c:v>846</c:v>
                </c:pt>
                <c:pt idx="19">
                  <c:v>516</c:v>
                </c:pt>
                <c:pt idx="20">
                  <c:v>556</c:v>
                </c:pt>
                <c:pt idx="21">
                  <c:v>319</c:v>
                </c:pt>
                <c:pt idx="2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F4-4699-9C86-63CAEEA43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[1]PIIC!$B$1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1.1251628107433089E-16"/>
                  <c:y val="-2.983653787462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95-4D58-83FC-85C1E5059973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[1]PIIC!$B$2:$B$7</c:f>
              <c:numCache>
                <c:formatCode>General</c:formatCode>
                <c:ptCount val="6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</c:numCache>
            </c:numRef>
          </c:cat>
          <c:val>
            <c:numRef>
              <c:f>[1]PIIC!$C$2:$C$7</c:f>
              <c:numCache>
                <c:formatCode>#,##0</c:formatCode>
                <c:ptCount val="6"/>
                <c:pt idx="0">
                  <c:v>464</c:v>
                </c:pt>
                <c:pt idx="1">
                  <c:v>382</c:v>
                </c:pt>
                <c:pt idx="2">
                  <c:v>40</c:v>
                </c:pt>
                <c:pt idx="3">
                  <c:v>50</c:v>
                </c:pt>
                <c:pt idx="4">
                  <c:v>217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95-4D58-83FC-85C1E5059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92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[1]PEFCF!$B$1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-1.4998125234345708E-3"/>
                  <c:y val="-2.980211194530916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DE-4205-B623-58C713E63292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[1]PEFCF!$B$2:$B$24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[1]PEFCF!$C$2:$C$24</c:f>
              <c:numCache>
                <c:formatCode>#,##0</c:formatCode>
                <c:ptCount val="23"/>
                <c:pt idx="0">
                  <c:v>20</c:v>
                </c:pt>
                <c:pt idx="1">
                  <c:v>19</c:v>
                </c:pt>
                <c:pt idx="2">
                  <c:v>19</c:v>
                </c:pt>
                <c:pt idx="3">
                  <c:v>15</c:v>
                </c:pt>
                <c:pt idx="4">
                  <c:v>27</c:v>
                </c:pt>
                <c:pt idx="5">
                  <c:v>77</c:v>
                </c:pt>
                <c:pt idx="6">
                  <c:v>76</c:v>
                </c:pt>
                <c:pt idx="7">
                  <c:v>67</c:v>
                </c:pt>
                <c:pt idx="8">
                  <c:v>100</c:v>
                </c:pt>
                <c:pt idx="9">
                  <c:v>110</c:v>
                </c:pt>
                <c:pt idx="10">
                  <c:v>86</c:v>
                </c:pt>
                <c:pt idx="11">
                  <c:v>57</c:v>
                </c:pt>
                <c:pt idx="12">
                  <c:v>76</c:v>
                </c:pt>
                <c:pt idx="13">
                  <c:v>75</c:v>
                </c:pt>
                <c:pt idx="14">
                  <c:v>196</c:v>
                </c:pt>
                <c:pt idx="15">
                  <c:v>143</c:v>
                </c:pt>
                <c:pt idx="16">
                  <c:v>206</c:v>
                </c:pt>
                <c:pt idx="17">
                  <c:v>116</c:v>
                </c:pt>
                <c:pt idx="18">
                  <c:v>123</c:v>
                </c:pt>
                <c:pt idx="19">
                  <c:v>115</c:v>
                </c:pt>
                <c:pt idx="20">
                  <c:v>176</c:v>
                </c:pt>
                <c:pt idx="21">
                  <c:v>207</c:v>
                </c:pt>
                <c:pt idx="22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DE-4205-B623-58C713E63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layout>
        <c:manualLayout>
          <c:xMode val="edge"/>
          <c:yMode val="edge"/>
          <c:x val="0.44076704451069054"/>
          <c:y val="0.92906940120856996"/>
          <c:w val="0.11846579016518217"/>
          <c:h val="5.2325947628639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'[1]Solicitud de Aclaración'!$B$1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-1.1251628107433089E-16"/>
                  <c:y val="-3.44276384056644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70-471C-AE85-89227E2A5E62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'[1]Solicitud de Aclaración'!$B$2:$B$23</c:f>
              <c:strCache>
                <c:ptCount val="2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</c:strCache>
            </c:strRef>
          </c:cat>
          <c:val>
            <c:numRef>
              <c:f>'[1]Solicitud de Aclaración'!$C$2:$C$23</c:f>
              <c:numCache>
                <c:formatCode>#,##0</c:formatCode>
                <c:ptCount val="22"/>
                <c:pt idx="0">
                  <c:v>336</c:v>
                </c:pt>
                <c:pt idx="1">
                  <c:v>540</c:v>
                </c:pt>
                <c:pt idx="2">
                  <c:v>221</c:v>
                </c:pt>
                <c:pt idx="3">
                  <c:v>144</c:v>
                </c:pt>
                <c:pt idx="4">
                  <c:v>357</c:v>
                </c:pt>
                <c:pt idx="5">
                  <c:v>384</c:v>
                </c:pt>
                <c:pt idx="6">
                  <c:v>211</c:v>
                </c:pt>
                <c:pt idx="7">
                  <c:v>382</c:v>
                </c:pt>
                <c:pt idx="8">
                  <c:v>439</c:v>
                </c:pt>
                <c:pt idx="9">
                  <c:v>409</c:v>
                </c:pt>
                <c:pt idx="10">
                  <c:v>591</c:v>
                </c:pt>
                <c:pt idx="11">
                  <c:v>783</c:v>
                </c:pt>
                <c:pt idx="12">
                  <c:v>1208</c:v>
                </c:pt>
                <c:pt idx="13">
                  <c:v>377</c:v>
                </c:pt>
                <c:pt idx="14">
                  <c:v>643</c:v>
                </c:pt>
                <c:pt idx="15">
                  <c:v>204</c:v>
                </c:pt>
                <c:pt idx="16">
                  <c:v>147</c:v>
                </c:pt>
                <c:pt idx="17">
                  <c:v>194</c:v>
                </c:pt>
                <c:pt idx="18">
                  <c:v>204</c:v>
                </c:pt>
                <c:pt idx="19">
                  <c:v>181</c:v>
                </c:pt>
                <c:pt idx="20">
                  <c:v>111</c:v>
                </c:pt>
                <c:pt idx="21">
                  <c:v>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70-471C-AE85-89227E2A5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layout>
        <c:manualLayout>
          <c:xMode val="edge"/>
          <c:yMode val="edge"/>
          <c:x val="0.44076704451069054"/>
          <c:y val="0.92906940120856996"/>
          <c:w val="0.11846579016518217"/>
          <c:h val="5.2325947628639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'[1]Pliegos de Observaciones'!$B$1</c:f>
              <c:strCache>
                <c:ptCount val="1"/>
                <c:pt idx="0">
                  <c:v>Cuenta Pública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3.89186351706036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A1-4607-9B1B-69D4B474BD48}"/>
                </c:ext>
              </c:extLst>
            </c:dLbl>
            <c:dLbl>
              <c:idx val="1"/>
              <c:layout>
                <c:manualLayout>
                  <c:x val="0"/>
                  <c:y val="-3.894744552279813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A1-4607-9B1B-69D4B474BD48}"/>
                </c:ext>
              </c:extLst>
            </c:dLbl>
            <c:dLbl>
              <c:idx val="20"/>
              <c:layout>
                <c:manualLayout>
                  <c:x val="0"/>
                  <c:y val="-2.60106207654275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A1-4607-9B1B-69D4B474BD48}"/>
                </c:ext>
              </c:extLst>
            </c:dLbl>
            <c:dLbl>
              <c:idx val="21"/>
              <c:layout>
                <c:manualLayout>
                  <c:x val="0"/>
                  <c:y val="-3.71992919489714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A1-4607-9B1B-69D4B474BD48}"/>
                </c:ext>
              </c:extLst>
            </c:dLbl>
            <c:dLbl>
              <c:idx val="22"/>
              <c:layout>
                <c:manualLayout>
                  <c:x val="-1.1251628107433089E-16"/>
                  <c:y val="-3.32078373924190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A1-4607-9B1B-69D4B474BD48}"/>
                </c:ext>
              </c:extLst>
            </c:dLbl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'[1]Pliegos de Observaciones'!$B$2:$B$24</c:f>
              <c:strCach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strCache>
            </c:strRef>
          </c:cat>
          <c:val>
            <c:numRef>
              <c:f>'[1]Pliegos de Observaciones'!$C$2:$C$24</c:f>
              <c:numCache>
                <c:formatCode>#,##0</c:formatCode>
                <c:ptCount val="23"/>
                <c:pt idx="0">
                  <c:v>102</c:v>
                </c:pt>
                <c:pt idx="1">
                  <c:v>192</c:v>
                </c:pt>
                <c:pt idx="2">
                  <c:v>332</c:v>
                </c:pt>
                <c:pt idx="3">
                  <c:v>285</c:v>
                </c:pt>
                <c:pt idx="4">
                  <c:v>360</c:v>
                </c:pt>
                <c:pt idx="5">
                  <c:v>1174</c:v>
                </c:pt>
                <c:pt idx="6">
                  <c:v>1109</c:v>
                </c:pt>
                <c:pt idx="7">
                  <c:v>996</c:v>
                </c:pt>
                <c:pt idx="8">
                  <c:v>1337</c:v>
                </c:pt>
                <c:pt idx="9">
                  <c:v>1239</c:v>
                </c:pt>
                <c:pt idx="10">
                  <c:v>1910</c:v>
                </c:pt>
                <c:pt idx="11">
                  <c:v>2033</c:v>
                </c:pt>
                <c:pt idx="12">
                  <c:v>2226</c:v>
                </c:pt>
                <c:pt idx="13">
                  <c:v>2782</c:v>
                </c:pt>
                <c:pt idx="14">
                  <c:v>2810</c:v>
                </c:pt>
                <c:pt idx="15">
                  <c:v>2058</c:v>
                </c:pt>
                <c:pt idx="16">
                  <c:v>2557</c:v>
                </c:pt>
                <c:pt idx="17">
                  <c:v>1628</c:v>
                </c:pt>
                <c:pt idx="18">
                  <c:v>1333</c:v>
                </c:pt>
                <c:pt idx="19">
                  <c:v>1469</c:v>
                </c:pt>
                <c:pt idx="20">
                  <c:v>1696</c:v>
                </c:pt>
                <c:pt idx="21">
                  <c:v>2316</c:v>
                </c:pt>
                <c:pt idx="22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A1-4607-9B1B-69D4B474B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244414367"/>
        <c:axId val="244419775"/>
      </c:barChart>
      <c:catAx>
        <c:axId val="244414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9775"/>
        <c:crosses val="autoZero"/>
        <c:auto val="1"/>
        <c:lblAlgn val="ctr"/>
        <c:lblOffset val="100"/>
        <c:noMultiLvlLbl val="0"/>
      </c:catAx>
      <c:valAx>
        <c:axId val="24441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4414367"/>
        <c:crosses val="autoZero"/>
        <c:crossBetween val="between"/>
      </c:valAx>
      <c:spPr>
        <a:noFill/>
        <a:ln>
          <a:solidFill>
            <a:srgbClr val="C00000"/>
          </a:solidFill>
        </a:ln>
        <a:effectLst/>
      </c:spPr>
    </c:plotArea>
    <c:legend>
      <c:legendPos val="b"/>
      <c:layout>
        <c:manualLayout>
          <c:xMode val="edge"/>
          <c:yMode val="edge"/>
          <c:x val="0.44076704451069054"/>
          <c:y val="0.92906940120856996"/>
          <c:w val="0.11846579016518217"/>
          <c:h val="5.23259476286394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12</xdr:col>
      <xdr:colOff>266700</xdr:colOff>
      <xdr:row>16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2F03E49-0583-4139-8830-9EC305051F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12</xdr:col>
      <xdr:colOff>352425</xdr:colOff>
      <xdr:row>22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4AD5EF2-B97C-4A4E-AE09-AD330BB00F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47625</xdr:colOff>
      <xdr:row>21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DBAF950-CAED-4E4C-B9B4-2EBFBD5A3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12</xdr:col>
      <xdr:colOff>85725</xdr:colOff>
      <xdr:row>23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DCE390E-F660-40DE-9848-58AD20D427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657225</xdr:colOff>
      <xdr:row>22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0AAEC8-3908-409B-A997-963704515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657225</xdr:colOff>
      <xdr:row>22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66512B-5CC1-46BE-81B4-95C1E5740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11</xdr:col>
      <xdr:colOff>657225</xdr:colOff>
      <xdr:row>23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5CD627-DD58-4AD8-B55B-B30D5A0050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12</xdr:col>
      <xdr:colOff>628650</xdr:colOff>
      <xdr:row>22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44EC35-A292-492E-AC79-A24D12995C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11</xdr:col>
      <xdr:colOff>657225</xdr:colOff>
      <xdr:row>22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3223A0-08A3-4FBF-BA2B-7FCF4FCDF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685800</xdr:colOff>
      <xdr:row>18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F0D09F0-488E-4737-845F-AF9FCB974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523875</xdr:colOff>
      <xdr:row>33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4AD686-5C2E-E052-3B64-12B61464C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7381875" cy="626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247650</xdr:colOff>
      <xdr:row>35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B1987-171E-5051-BDC1-9148E06E8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1000"/>
          <a:ext cx="11677650" cy="642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6</xdr:col>
          <xdr:colOff>0</xdr:colOff>
          <xdr:row>28</xdr:row>
          <xdr:rowOff>57150</xdr:rowOff>
        </xdr:to>
        <xdr:pic>
          <xdr:nvPicPr>
            <xdr:cNvPr id="2" name="Imagen 1">
              <a:extLst>
                <a:ext uri="{FF2B5EF4-FFF2-40B4-BE49-F238E27FC236}">
                  <a16:creationId xmlns:a16="http://schemas.microsoft.com/office/drawing/2014/main" id="{813AC1F7-9917-8A32-F360-38149C5D863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Resultados!$F$2:$I$26" spid="_x0000_s512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762000" y="190500"/>
              <a:ext cx="3810000" cy="52006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638175</xdr:colOff>
      <xdr:row>7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0D6A52-EB35-7DDD-8BA9-1D16A48EB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81000"/>
          <a:ext cx="120681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622705</xdr:colOff>
      <xdr:row>29</xdr:row>
      <xdr:rowOff>14163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F4A4D0-6ACE-4A88-41BA-3E799ACF9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81000"/>
          <a:ext cx="10528705" cy="515766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12</xdr:col>
      <xdr:colOff>585789</xdr:colOff>
      <xdr:row>25</xdr:row>
      <xdr:rowOff>47626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34DD4AA-8487-4DC5-B8EE-831A49A6A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13</xdr:col>
      <xdr:colOff>533400</xdr:colOff>
      <xdr:row>23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5E46A7-457A-4710-AA39-D29BF22F5C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ia\AESII\DGICR\DEIA\SIE\Informe%20Estad&#237;stico\Noviembre%202025\Gr&#225;ficos%20y%20Tablas%20NOVIEMBRE%202025.xlsx" TargetMode="External"/><Relationship Id="rId1" Type="http://schemas.openxmlformats.org/officeDocument/2006/relationships/externalLinkPath" Target="Gr&#225;ficos%20y%20Tablas%20NOVIEMB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orías"/>
      <sheetName val="Auditorías por sector"/>
      <sheetName val="Resultados"/>
      <sheetName val="Hoja1"/>
      <sheetName val="Acciones"/>
      <sheetName val="Recomendaciones"/>
      <sheetName val="Recomendaciones al Desempeño"/>
      <sheetName val="Hoja2"/>
      <sheetName val="PIIC"/>
      <sheetName val="PEFCF"/>
      <sheetName val="Solicitud de Aclaración"/>
      <sheetName val="Pliegos de Observaciones"/>
      <sheetName val="PRAS"/>
      <sheetName val="FRR"/>
      <sheetName val="DH"/>
    </sheetNames>
    <sheetDataSet>
      <sheetData sheetId="0">
        <row r="1">
          <cell r="B1" t="str">
            <v>Auditorías</v>
          </cell>
          <cell r="C1" t="str">
            <v>PAAF</v>
          </cell>
          <cell r="D1" t="str">
            <v>Título 4o.</v>
          </cell>
          <cell r="E1" t="str">
            <v>Total</v>
          </cell>
        </row>
        <row r="2">
          <cell r="A2">
            <v>2002</v>
          </cell>
          <cell r="B2">
            <v>335</v>
          </cell>
          <cell r="C2">
            <v>335</v>
          </cell>
          <cell r="E2">
            <v>335</v>
          </cell>
        </row>
        <row r="3">
          <cell r="A3">
            <v>2003</v>
          </cell>
          <cell r="B3">
            <v>338</v>
          </cell>
          <cell r="C3">
            <v>338</v>
          </cell>
          <cell r="E3">
            <v>338</v>
          </cell>
          <cell r="G3" t="str">
            <v>Financiera y de Cumplimiento</v>
          </cell>
          <cell r="H3">
            <v>0.60850000000000004</v>
          </cell>
        </row>
        <row r="4">
          <cell r="A4">
            <v>2004</v>
          </cell>
          <cell r="B4">
            <v>424</v>
          </cell>
          <cell r="C4">
            <v>424</v>
          </cell>
          <cell r="E4">
            <v>424</v>
          </cell>
          <cell r="G4" t="str">
            <v>Financiera con Enfoque de Desempeño</v>
          </cell>
          <cell r="H4">
            <v>0.14330000000000001</v>
          </cell>
        </row>
        <row r="5">
          <cell r="A5">
            <v>2005</v>
          </cell>
          <cell r="B5">
            <v>628</v>
          </cell>
          <cell r="C5">
            <v>628</v>
          </cell>
          <cell r="E5">
            <v>628</v>
          </cell>
          <cell r="G5" t="str">
            <v>Cumplimiento a Inversiones Físicas</v>
          </cell>
          <cell r="H5">
            <v>9.0999999999999998E-2</v>
          </cell>
        </row>
        <row r="6">
          <cell r="A6">
            <v>2006</v>
          </cell>
          <cell r="B6">
            <v>754</v>
          </cell>
          <cell r="C6">
            <v>754</v>
          </cell>
          <cell r="E6">
            <v>754</v>
          </cell>
          <cell r="G6" t="str">
            <v>Desempeño</v>
          </cell>
          <cell r="H6">
            <v>8.4500000000000006E-2</v>
          </cell>
        </row>
        <row r="7">
          <cell r="A7">
            <v>2007</v>
          </cell>
          <cell r="B7">
            <v>962</v>
          </cell>
          <cell r="C7">
            <v>962</v>
          </cell>
          <cell r="E7">
            <v>962</v>
          </cell>
          <cell r="G7" t="str">
            <v>Otras</v>
          </cell>
          <cell r="H7">
            <v>6.5299999999999997E-2</v>
          </cell>
        </row>
        <row r="8">
          <cell r="A8">
            <v>2008</v>
          </cell>
          <cell r="B8">
            <v>987</v>
          </cell>
          <cell r="C8">
            <v>987</v>
          </cell>
          <cell r="E8">
            <v>987</v>
          </cell>
          <cell r="G8" t="str">
            <v>De Cumplimiento Forense</v>
          </cell>
          <cell r="H8">
            <v>7.3000000000000001E-3</v>
          </cell>
        </row>
        <row r="9">
          <cell r="A9">
            <v>2009</v>
          </cell>
          <cell r="B9">
            <v>945</v>
          </cell>
          <cell r="C9">
            <v>939</v>
          </cell>
          <cell r="E9">
            <v>939</v>
          </cell>
        </row>
        <row r="10">
          <cell r="A10">
            <v>2010</v>
          </cell>
          <cell r="B10">
            <v>1031</v>
          </cell>
          <cell r="C10">
            <v>1029</v>
          </cell>
          <cell r="E10">
            <v>1029</v>
          </cell>
        </row>
        <row r="11">
          <cell r="A11">
            <v>2011</v>
          </cell>
          <cell r="B11">
            <v>1111</v>
          </cell>
          <cell r="C11">
            <v>1111</v>
          </cell>
          <cell r="E11">
            <v>1111</v>
          </cell>
        </row>
        <row r="12">
          <cell r="A12">
            <v>2012</v>
          </cell>
          <cell r="B12">
            <v>1174</v>
          </cell>
          <cell r="C12">
            <v>1173</v>
          </cell>
          <cell r="D12">
            <v>1</v>
          </cell>
          <cell r="E12">
            <v>1174</v>
          </cell>
        </row>
        <row r="13">
          <cell r="A13">
            <v>2013</v>
          </cell>
          <cell r="B13">
            <v>1413</v>
          </cell>
          <cell r="C13">
            <v>1413</v>
          </cell>
          <cell r="E13">
            <v>1413</v>
          </cell>
        </row>
        <row r="14">
          <cell r="A14">
            <v>2014</v>
          </cell>
          <cell r="B14">
            <v>1665</v>
          </cell>
          <cell r="C14">
            <v>1663</v>
          </cell>
          <cell r="D14">
            <v>2</v>
          </cell>
          <cell r="E14">
            <v>1665</v>
          </cell>
        </row>
        <row r="15">
          <cell r="A15">
            <v>2015</v>
          </cell>
          <cell r="B15">
            <v>1655</v>
          </cell>
          <cell r="C15">
            <v>1643</v>
          </cell>
          <cell r="D15">
            <v>12</v>
          </cell>
          <cell r="E15">
            <v>1655</v>
          </cell>
        </row>
        <row r="16">
          <cell r="A16">
            <v>2016</v>
          </cell>
          <cell r="B16">
            <v>1873</v>
          </cell>
          <cell r="C16">
            <v>1865</v>
          </cell>
          <cell r="D16">
            <v>8</v>
          </cell>
          <cell r="E16">
            <v>1873</v>
          </cell>
        </row>
        <row r="17">
          <cell r="A17">
            <v>2017</v>
          </cell>
          <cell r="B17">
            <v>1676</v>
          </cell>
          <cell r="C17">
            <v>1675</v>
          </cell>
          <cell r="D17">
            <v>1</v>
          </cell>
          <cell r="E17">
            <v>1676</v>
          </cell>
        </row>
        <row r="18">
          <cell r="A18">
            <v>2018</v>
          </cell>
          <cell r="B18">
            <v>1814</v>
          </cell>
          <cell r="C18">
            <v>1808</v>
          </cell>
          <cell r="D18">
            <v>6</v>
          </cell>
          <cell r="E18">
            <v>1814</v>
          </cell>
        </row>
        <row r="19">
          <cell r="A19">
            <v>2019</v>
          </cell>
          <cell r="B19">
            <v>1361</v>
          </cell>
          <cell r="C19">
            <v>1358</v>
          </cell>
          <cell r="D19">
            <v>3</v>
          </cell>
          <cell r="E19">
            <v>1361</v>
          </cell>
        </row>
        <row r="20">
          <cell r="A20">
            <v>2020</v>
          </cell>
          <cell r="B20">
            <v>1617</v>
          </cell>
          <cell r="C20">
            <v>1616</v>
          </cell>
          <cell r="D20">
            <v>1</v>
          </cell>
          <cell r="E20">
            <v>1617</v>
          </cell>
        </row>
        <row r="21">
          <cell r="A21">
            <v>2021</v>
          </cell>
          <cell r="B21">
            <v>2051</v>
          </cell>
          <cell r="C21">
            <v>2050</v>
          </cell>
          <cell r="D21">
            <v>1</v>
          </cell>
          <cell r="E21">
            <v>2051</v>
          </cell>
        </row>
        <row r="22">
          <cell r="A22">
            <v>2022</v>
          </cell>
          <cell r="B22">
            <v>2153</v>
          </cell>
          <cell r="C22">
            <v>2153</v>
          </cell>
          <cell r="E22">
            <v>2153</v>
          </cell>
        </row>
        <row r="23">
          <cell r="A23">
            <v>2023</v>
          </cell>
          <cell r="B23">
            <v>2369</v>
          </cell>
          <cell r="C23">
            <v>2369</v>
          </cell>
          <cell r="E23">
            <v>2369</v>
          </cell>
        </row>
        <row r="24">
          <cell r="A24" t="str">
            <v>2024</v>
          </cell>
          <cell r="B24">
            <v>152</v>
          </cell>
          <cell r="C24">
            <v>152</v>
          </cell>
          <cell r="E24">
            <v>153</v>
          </cell>
        </row>
      </sheetData>
      <sheetData sheetId="1"/>
      <sheetData sheetId="2"/>
      <sheetData sheetId="3"/>
      <sheetData sheetId="4">
        <row r="4">
          <cell r="C4" t="str">
            <v>CUENTA PÚBLICA</v>
          </cell>
        </row>
        <row r="5">
          <cell r="C5" t="str">
            <v>2002</v>
          </cell>
          <cell r="D5" t="str">
            <v>2003</v>
          </cell>
          <cell r="E5" t="str">
            <v>2004</v>
          </cell>
          <cell r="F5" t="str">
            <v>2005</v>
          </cell>
          <cell r="G5" t="str">
            <v>2006</v>
          </cell>
          <cell r="H5" t="str">
            <v>2007</v>
          </cell>
          <cell r="I5" t="str">
            <v>2008</v>
          </cell>
          <cell r="J5" t="str">
            <v>2009</v>
          </cell>
          <cell r="K5" t="str">
            <v>2010</v>
          </cell>
          <cell r="L5" t="str">
            <v>2011</v>
          </cell>
          <cell r="M5" t="str">
            <v>2012</v>
          </cell>
          <cell r="N5" t="str">
            <v>2013</v>
          </cell>
          <cell r="O5" t="str">
            <v>2014</v>
          </cell>
          <cell r="P5" t="str">
            <v>2015</v>
          </cell>
          <cell r="Q5" t="str">
            <v>2016</v>
          </cell>
          <cell r="R5" t="str">
            <v>2017</v>
          </cell>
          <cell r="S5" t="str">
            <v>2018</v>
          </cell>
          <cell r="T5" t="str">
            <v>2019</v>
          </cell>
          <cell r="U5" t="str">
            <v>2020</v>
          </cell>
          <cell r="V5" t="str">
            <v>2021</v>
          </cell>
          <cell r="W5" t="str">
            <v>2022</v>
          </cell>
          <cell r="X5" t="str">
            <v>2023</v>
          </cell>
        </row>
        <row r="6">
          <cell r="B6" t="str">
            <v>R</v>
          </cell>
          <cell r="C6">
            <v>2227</v>
          </cell>
          <cell r="D6">
            <v>1957</v>
          </cell>
          <cell r="E6">
            <v>2554</v>
          </cell>
          <cell r="F6">
            <v>3810</v>
          </cell>
          <cell r="G6">
            <v>6078</v>
          </cell>
          <cell r="H6">
            <v>6176</v>
          </cell>
          <cell r="I6">
            <v>5105</v>
          </cell>
          <cell r="J6">
            <v>4568</v>
          </cell>
          <cell r="K6">
            <v>5734</v>
          </cell>
          <cell r="L6">
            <v>5312</v>
          </cell>
          <cell r="M6">
            <v>5215</v>
          </cell>
          <cell r="N6">
            <v>5299</v>
          </cell>
          <cell r="O6">
            <v>2234</v>
          </cell>
          <cell r="P6">
            <v>2772</v>
          </cell>
          <cell r="Q6">
            <v>3278</v>
          </cell>
          <cell r="R6">
            <v>2415</v>
          </cell>
          <cell r="S6">
            <v>2225</v>
          </cell>
          <cell r="T6">
            <v>1737</v>
          </cell>
          <cell r="U6">
            <v>1598</v>
          </cell>
          <cell r="V6">
            <v>1801</v>
          </cell>
          <cell r="W6">
            <v>1280</v>
          </cell>
          <cell r="X6">
            <v>1066</v>
          </cell>
        </row>
        <row r="7">
          <cell r="B7" t="str">
            <v>PRAS</v>
          </cell>
          <cell r="C7">
            <v>7</v>
          </cell>
          <cell r="D7">
            <v>40</v>
          </cell>
          <cell r="E7">
            <v>349</v>
          </cell>
          <cell r="F7">
            <v>461</v>
          </cell>
          <cell r="G7">
            <v>563</v>
          </cell>
          <cell r="H7">
            <v>1631</v>
          </cell>
          <cell r="I7">
            <v>1116</v>
          </cell>
          <cell r="J7">
            <v>1385</v>
          </cell>
          <cell r="K7">
            <v>1911</v>
          </cell>
          <cell r="L7">
            <v>1652</v>
          </cell>
          <cell r="M7">
            <v>1819</v>
          </cell>
          <cell r="N7">
            <v>1361</v>
          </cell>
          <cell r="O7">
            <v>2134</v>
          </cell>
          <cell r="P7">
            <v>2715</v>
          </cell>
          <cell r="Q7">
            <v>2560</v>
          </cell>
          <cell r="R7">
            <v>2792</v>
          </cell>
          <cell r="S7">
            <v>2462</v>
          </cell>
          <cell r="T7">
            <v>1587</v>
          </cell>
          <cell r="U7">
            <v>1484</v>
          </cell>
          <cell r="V7">
            <v>1564</v>
          </cell>
          <cell r="W7">
            <v>1730</v>
          </cell>
          <cell r="X7">
            <v>2508</v>
          </cell>
        </row>
        <row r="8">
          <cell r="B8" t="str">
            <v>PO</v>
          </cell>
          <cell r="C8">
            <v>102</v>
          </cell>
          <cell r="D8">
            <v>192</v>
          </cell>
          <cell r="E8">
            <v>332</v>
          </cell>
          <cell r="F8">
            <v>285</v>
          </cell>
          <cell r="G8">
            <v>360</v>
          </cell>
          <cell r="H8">
            <v>1174</v>
          </cell>
          <cell r="I8">
            <v>1109</v>
          </cell>
          <cell r="J8">
            <v>996</v>
          </cell>
          <cell r="K8">
            <v>1337</v>
          </cell>
          <cell r="L8">
            <v>1239</v>
          </cell>
          <cell r="M8">
            <v>1910</v>
          </cell>
          <cell r="N8">
            <v>2033</v>
          </cell>
          <cell r="O8">
            <v>2226</v>
          </cell>
          <cell r="P8">
            <v>2782</v>
          </cell>
          <cell r="Q8">
            <v>2810</v>
          </cell>
          <cell r="R8">
            <v>2058</v>
          </cell>
          <cell r="S8">
            <v>2557</v>
          </cell>
          <cell r="T8">
            <v>1628</v>
          </cell>
          <cell r="U8">
            <v>1333</v>
          </cell>
          <cell r="V8">
            <v>1469</v>
          </cell>
          <cell r="W8">
            <v>1696</v>
          </cell>
          <cell r="X8">
            <v>2316</v>
          </cell>
        </row>
        <row r="9">
          <cell r="B9" t="str">
            <v>RD</v>
          </cell>
          <cell r="C9">
            <v>278</v>
          </cell>
          <cell r="D9">
            <v>338</v>
          </cell>
          <cell r="E9">
            <v>510</v>
          </cell>
          <cell r="F9">
            <v>459</v>
          </cell>
          <cell r="G9">
            <v>606</v>
          </cell>
          <cell r="H9">
            <v>1444</v>
          </cell>
          <cell r="I9">
            <v>1191</v>
          </cell>
          <cell r="J9">
            <v>1341</v>
          </cell>
          <cell r="K9">
            <v>1201</v>
          </cell>
          <cell r="L9">
            <v>1057</v>
          </cell>
          <cell r="M9">
            <v>1349</v>
          </cell>
          <cell r="N9">
            <v>1603</v>
          </cell>
          <cell r="O9">
            <v>1132</v>
          </cell>
          <cell r="P9">
            <v>1207</v>
          </cell>
          <cell r="Q9">
            <v>1175</v>
          </cell>
          <cell r="R9">
            <v>2031</v>
          </cell>
          <cell r="S9">
            <v>2788</v>
          </cell>
          <cell r="T9">
            <v>2026</v>
          </cell>
          <cell r="U9">
            <v>846</v>
          </cell>
          <cell r="V9">
            <v>516</v>
          </cell>
          <cell r="W9">
            <v>556</v>
          </cell>
          <cell r="X9">
            <v>319</v>
          </cell>
        </row>
        <row r="10">
          <cell r="B10" t="str">
            <v>SA</v>
          </cell>
          <cell r="C10">
            <v>336</v>
          </cell>
          <cell r="D10">
            <v>540</v>
          </cell>
          <cell r="E10">
            <v>221</v>
          </cell>
          <cell r="F10">
            <v>144</v>
          </cell>
          <cell r="G10">
            <v>357</v>
          </cell>
          <cell r="H10">
            <v>384</v>
          </cell>
          <cell r="I10">
            <v>211</v>
          </cell>
          <cell r="J10">
            <v>382</v>
          </cell>
          <cell r="K10">
            <v>439</v>
          </cell>
          <cell r="L10">
            <v>409</v>
          </cell>
          <cell r="M10">
            <v>591</v>
          </cell>
          <cell r="N10">
            <v>783</v>
          </cell>
          <cell r="O10">
            <v>1208</v>
          </cell>
          <cell r="P10">
            <v>377</v>
          </cell>
          <cell r="Q10">
            <v>643</v>
          </cell>
          <cell r="R10">
            <v>204</v>
          </cell>
          <cell r="S10">
            <v>147</v>
          </cell>
          <cell r="T10">
            <v>194</v>
          </cell>
          <cell r="U10">
            <v>204</v>
          </cell>
          <cell r="V10">
            <v>181</v>
          </cell>
          <cell r="W10">
            <v>111</v>
          </cell>
          <cell r="X10">
            <v>408</v>
          </cell>
        </row>
        <row r="11">
          <cell r="B11" t="str">
            <v>FRR</v>
          </cell>
          <cell r="C11">
            <v>14</v>
          </cell>
          <cell r="D11">
            <v>34</v>
          </cell>
          <cell r="E11">
            <v>70</v>
          </cell>
          <cell r="F11">
            <v>62</v>
          </cell>
          <cell r="G11">
            <v>85</v>
          </cell>
          <cell r="H11">
            <v>286</v>
          </cell>
          <cell r="I11">
            <v>226</v>
          </cell>
          <cell r="J11">
            <v>226</v>
          </cell>
          <cell r="K11">
            <v>414</v>
          </cell>
          <cell r="L11">
            <v>381</v>
          </cell>
          <cell r="M11">
            <v>476</v>
          </cell>
          <cell r="N11">
            <v>633</v>
          </cell>
          <cell r="O11">
            <v>799</v>
          </cell>
          <cell r="P11">
            <v>1077</v>
          </cell>
          <cell r="Q11">
            <v>1</v>
          </cell>
          <cell r="R11" t="str">
            <v>-</v>
          </cell>
          <cell r="S11" t="str">
            <v>-</v>
          </cell>
          <cell r="T11" t="str">
            <v>-</v>
          </cell>
          <cell r="U11" t="str">
            <v>-</v>
          </cell>
          <cell r="V11" t="str">
            <v>-</v>
          </cell>
          <cell r="W11" t="str">
            <v>-</v>
          </cell>
          <cell r="X11" t="str">
            <v>-</v>
          </cell>
        </row>
        <row r="12">
          <cell r="B12" t="str">
            <v>PEFCF</v>
          </cell>
          <cell r="C12">
            <v>20</v>
          </cell>
          <cell r="D12">
            <v>19</v>
          </cell>
          <cell r="E12">
            <v>19</v>
          </cell>
          <cell r="F12">
            <v>15</v>
          </cell>
          <cell r="G12">
            <v>27</v>
          </cell>
          <cell r="H12">
            <v>77</v>
          </cell>
          <cell r="I12">
            <v>76</v>
          </cell>
          <cell r="J12">
            <v>67</v>
          </cell>
          <cell r="K12">
            <v>100</v>
          </cell>
          <cell r="L12">
            <v>110</v>
          </cell>
          <cell r="M12">
            <v>86</v>
          </cell>
          <cell r="N12">
            <v>57</v>
          </cell>
          <cell r="O12">
            <v>76</v>
          </cell>
          <cell r="P12">
            <v>75</v>
          </cell>
          <cell r="Q12">
            <v>196</v>
          </cell>
          <cell r="R12">
            <v>143</v>
          </cell>
          <cell r="S12">
            <v>206</v>
          </cell>
          <cell r="T12">
            <v>116</v>
          </cell>
          <cell r="U12">
            <v>123</v>
          </cell>
          <cell r="V12">
            <v>115</v>
          </cell>
          <cell r="W12">
            <v>176</v>
          </cell>
          <cell r="X12">
            <v>207</v>
          </cell>
        </row>
        <row r="13">
          <cell r="B13" t="str">
            <v>DH</v>
          </cell>
          <cell r="C13" t="str">
            <v>-</v>
          </cell>
          <cell r="D13">
            <v>1</v>
          </cell>
          <cell r="E13">
            <v>4</v>
          </cell>
          <cell r="F13">
            <v>3</v>
          </cell>
          <cell r="G13">
            <v>4</v>
          </cell>
          <cell r="H13">
            <v>2</v>
          </cell>
          <cell r="I13">
            <v>35</v>
          </cell>
          <cell r="J13">
            <v>112</v>
          </cell>
          <cell r="K13">
            <v>160</v>
          </cell>
          <cell r="L13">
            <v>164</v>
          </cell>
          <cell r="M13">
            <v>221</v>
          </cell>
          <cell r="N13">
            <v>103</v>
          </cell>
          <cell r="O13">
            <v>94</v>
          </cell>
          <cell r="P13">
            <v>62</v>
          </cell>
          <cell r="Q13">
            <v>48</v>
          </cell>
          <cell r="R13">
            <v>91</v>
          </cell>
          <cell r="S13">
            <v>43</v>
          </cell>
          <cell r="T13">
            <v>9</v>
          </cell>
          <cell r="U13">
            <v>17</v>
          </cell>
          <cell r="V13">
            <v>2</v>
          </cell>
          <cell r="W13">
            <v>1</v>
          </cell>
          <cell r="X13" t="str">
            <v>-</v>
          </cell>
        </row>
        <row r="14">
          <cell r="B14" t="str">
            <v>PIIC</v>
          </cell>
          <cell r="C14">
            <v>464</v>
          </cell>
          <cell r="D14">
            <v>382</v>
          </cell>
          <cell r="E14">
            <v>40</v>
          </cell>
          <cell r="F14">
            <v>50</v>
          </cell>
          <cell r="G14">
            <v>217</v>
          </cell>
          <cell r="H14">
            <v>6</v>
          </cell>
          <cell r="I14" t="str">
            <v>-</v>
          </cell>
          <cell r="J14" t="str">
            <v>-</v>
          </cell>
          <cell r="K14" t="str">
            <v>-</v>
          </cell>
          <cell r="L14" t="str">
            <v>-</v>
          </cell>
          <cell r="M14" t="str">
            <v>-</v>
          </cell>
          <cell r="N14" t="str">
            <v>-</v>
          </cell>
          <cell r="O14" t="str">
            <v>-</v>
          </cell>
          <cell r="P14" t="str">
            <v>-</v>
          </cell>
          <cell r="Q14" t="str">
            <v>-</v>
          </cell>
          <cell r="R14" t="str">
            <v>-</v>
          </cell>
          <cell r="S14" t="str">
            <v>-</v>
          </cell>
          <cell r="T14" t="str">
            <v>-</v>
          </cell>
          <cell r="U14" t="str">
            <v>-</v>
          </cell>
          <cell r="V14" t="str">
            <v>-</v>
          </cell>
          <cell r="W14" t="str">
            <v>-</v>
          </cell>
          <cell r="X14" t="str">
            <v>-</v>
          </cell>
        </row>
      </sheetData>
      <sheetData sheetId="5">
        <row r="1">
          <cell r="B1" t="str">
            <v>Cuenta Pública</v>
          </cell>
        </row>
        <row r="2">
          <cell r="B2" t="str">
            <v>2002</v>
          </cell>
          <cell r="C2">
            <v>2227</v>
          </cell>
        </row>
        <row r="3">
          <cell r="B3" t="str">
            <v>2003</v>
          </cell>
          <cell r="C3">
            <v>1957</v>
          </cell>
        </row>
        <row r="4">
          <cell r="B4" t="str">
            <v>2004</v>
          </cell>
          <cell r="C4">
            <v>2554</v>
          </cell>
        </row>
        <row r="5">
          <cell r="B5" t="str">
            <v>2005</v>
          </cell>
          <cell r="C5">
            <v>3810</v>
          </cell>
        </row>
        <row r="6">
          <cell r="B6" t="str">
            <v>2006</v>
          </cell>
          <cell r="C6">
            <v>6078</v>
          </cell>
        </row>
        <row r="7">
          <cell r="B7" t="str">
            <v>2007</v>
          </cell>
          <cell r="C7">
            <v>6176</v>
          </cell>
        </row>
        <row r="8">
          <cell r="B8" t="str">
            <v>2008</v>
          </cell>
          <cell r="C8">
            <v>5105</v>
          </cell>
        </row>
        <row r="9">
          <cell r="B9" t="str">
            <v>2009</v>
          </cell>
          <cell r="C9">
            <v>4568</v>
          </cell>
        </row>
        <row r="10">
          <cell r="B10" t="str">
            <v>2010</v>
          </cell>
          <cell r="C10">
            <v>5734</v>
          </cell>
        </row>
        <row r="11">
          <cell r="B11" t="str">
            <v>2011</v>
          </cell>
          <cell r="C11">
            <v>5312</v>
          </cell>
        </row>
        <row r="12">
          <cell r="B12" t="str">
            <v>2012</v>
          </cell>
          <cell r="C12">
            <v>5215</v>
          </cell>
        </row>
        <row r="13">
          <cell r="B13" t="str">
            <v>2013</v>
          </cell>
          <cell r="C13">
            <v>5299</v>
          </cell>
        </row>
        <row r="14">
          <cell r="B14" t="str">
            <v>2014</v>
          </cell>
          <cell r="C14">
            <v>2234</v>
          </cell>
        </row>
        <row r="15">
          <cell r="B15" t="str">
            <v>2015</v>
          </cell>
          <cell r="C15">
            <v>2772</v>
          </cell>
        </row>
        <row r="16">
          <cell r="B16" t="str">
            <v>2016</v>
          </cell>
          <cell r="C16">
            <v>3278</v>
          </cell>
        </row>
        <row r="17">
          <cell r="B17" t="str">
            <v>2017</v>
          </cell>
          <cell r="C17">
            <v>2415</v>
          </cell>
        </row>
        <row r="18">
          <cell r="B18" t="str">
            <v>2018</v>
          </cell>
          <cell r="C18">
            <v>2225</v>
          </cell>
        </row>
        <row r="19">
          <cell r="B19" t="str">
            <v>2019</v>
          </cell>
          <cell r="C19">
            <v>1737</v>
          </cell>
        </row>
        <row r="20">
          <cell r="B20" t="str">
            <v>2020</v>
          </cell>
          <cell r="C20">
            <v>1598</v>
          </cell>
        </row>
        <row r="21">
          <cell r="B21" t="str">
            <v>2021</v>
          </cell>
          <cell r="C21">
            <v>1801</v>
          </cell>
        </row>
        <row r="22">
          <cell r="B22" t="str">
            <v>2022</v>
          </cell>
          <cell r="C22">
            <v>1280</v>
          </cell>
        </row>
        <row r="23">
          <cell r="B23" t="str">
            <v>2023</v>
          </cell>
          <cell r="C23">
            <v>1066</v>
          </cell>
        </row>
        <row r="24">
          <cell r="B24" t="str">
            <v>2024</v>
          </cell>
          <cell r="C24">
            <v>83</v>
          </cell>
        </row>
      </sheetData>
      <sheetData sheetId="6">
        <row r="1">
          <cell r="B1" t="str">
            <v>Cuenta Pública</v>
          </cell>
        </row>
        <row r="2">
          <cell r="B2" t="str">
            <v>2002</v>
          </cell>
          <cell r="C2">
            <v>278</v>
          </cell>
        </row>
        <row r="3">
          <cell r="B3" t="str">
            <v>2003</v>
          </cell>
          <cell r="C3">
            <v>338</v>
          </cell>
        </row>
        <row r="4">
          <cell r="B4" t="str">
            <v>2004</v>
          </cell>
          <cell r="C4">
            <v>510</v>
          </cell>
        </row>
        <row r="5">
          <cell r="B5" t="str">
            <v>2005</v>
          </cell>
          <cell r="C5">
            <v>459</v>
          </cell>
        </row>
        <row r="6">
          <cell r="B6" t="str">
            <v>2006</v>
          </cell>
          <cell r="C6">
            <v>606</v>
          </cell>
        </row>
        <row r="7">
          <cell r="B7" t="str">
            <v>2007</v>
          </cell>
          <cell r="C7">
            <v>1444</v>
          </cell>
        </row>
        <row r="8">
          <cell r="B8" t="str">
            <v>2008</v>
          </cell>
          <cell r="C8">
            <v>1191</v>
          </cell>
        </row>
        <row r="9">
          <cell r="B9" t="str">
            <v>2009</v>
          </cell>
          <cell r="C9">
            <v>1341</v>
          </cell>
        </row>
        <row r="10">
          <cell r="B10" t="str">
            <v>2010</v>
          </cell>
          <cell r="C10">
            <v>1201</v>
          </cell>
        </row>
        <row r="11">
          <cell r="B11" t="str">
            <v>2011</v>
          </cell>
          <cell r="C11">
            <v>1057</v>
          </cell>
        </row>
        <row r="12">
          <cell r="B12" t="str">
            <v>2012</v>
          </cell>
          <cell r="C12">
            <v>1349</v>
          </cell>
        </row>
        <row r="13">
          <cell r="B13" t="str">
            <v>2013</v>
          </cell>
          <cell r="C13">
            <v>1603</v>
          </cell>
        </row>
        <row r="14">
          <cell r="B14" t="str">
            <v>2014</v>
          </cell>
          <cell r="C14">
            <v>1132</v>
          </cell>
        </row>
        <row r="15">
          <cell r="B15" t="str">
            <v>2015</v>
          </cell>
          <cell r="C15">
            <v>1207</v>
          </cell>
        </row>
        <row r="16">
          <cell r="B16" t="str">
            <v>2016</v>
          </cell>
          <cell r="C16">
            <v>1175</v>
          </cell>
        </row>
        <row r="17">
          <cell r="B17" t="str">
            <v>2017</v>
          </cell>
          <cell r="C17">
            <v>2031</v>
          </cell>
        </row>
        <row r="18">
          <cell r="B18" t="str">
            <v>2018</v>
          </cell>
          <cell r="C18">
            <v>2788</v>
          </cell>
        </row>
        <row r="19">
          <cell r="B19" t="str">
            <v>2019</v>
          </cell>
          <cell r="C19">
            <v>2026</v>
          </cell>
        </row>
        <row r="20">
          <cell r="B20" t="str">
            <v>2020</v>
          </cell>
          <cell r="C20">
            <v>846</v>
          </cell>
        </row>
        <row r="21">
          <cell r="B21" t="str">
            <v>2021</v>
          </cell>
          <cell r="C21">
            <v>516</v>
          </cell>
        </row>
        <row r="22">
          <cell r="B22" t="str">
            <v>2022</v>
          </cell>
          <cell r="C22">
            <v>556</v>
          </cell>
        </row>
        <row r="23">
          <cell r="B23">
            <v>2023</v>
          </cell>
          <cell r="C23">
            <v>319</v>
          </cell>
        </row>
        <row r="24">
          <cell r="B24">
            <v>2024</v>
          </cell>
          <cell r="C24">
            <v>14</v>
          </cell>
        </row>
      </sheetData>
      <sheetData sheetId="7"/>
      <sheetData sheetId="8">
        <row r="1">
          <cell r="B1" t="str">
            <v>Cuenta Pública</v>
          </cell>
        </row>
        <row r="2">
          <cell r="B2">
            <v>2002</v>
          </cell>
          <cell r="C2">
            <v>464</v>
          </cell>
        </row>
        <row r="3">
          <cell r="B3">
            <v>2003</v>
          </cell>
          <cell r="C3">
            <v>382</v>
          </cell>
        </row>
        <row r="4">
          <cell r="B4">
            <v>2004</v>
          </cell>
          <cell r="C4">
            <v>40</v>
          </cell>
        </row>
        <row r="5">
          <cell r="B5">
            <v>2005</v>
          </cell>
          <cell r="C5">
            <v>50</v>
          </cell>
        </row>
        <row r="6">
          <cell r="B6">
            <v>2006</v>
          </cell>
          <cell r="C6">
            <v>217</v>
          </cell>
        </row>
        <row r="7">
          <cell r="B7">
            <v>2007</v>
          </cell>
          <cell r="C7">
            <v>6</v>
          </cell>
        </row>
      </sheetData>
      <sheetData sheetId="9">
        <row r="1">
          <cell r="B1" t="str">
            <v>Cuenta Pública</v>
          </cell>
        </row>
        <row r="2">
          <cell r="B2">
            <v>2002</v>
          </cell>
          <cell r="C2">
            <v>20</v>
          </cell>
        </row>
        <row r="3">
          <cell r="B3">
            <v>2003</v>
          </cell>
          <cell r="C3">
            <v>19</v>
          </cell>
        </row>
        <row r="4">
          <cell r="B4">
            <v>2004</v>
          </cell>
          <cell r="C4">
            <v>19</v>
          </cell>
        </row>
        <row r="5">
          <cell r="B5">
            <v>2005</v>
          </cell>
          <cell r="C5">
            <v>15</v>
          </cell>
        </row>
        <row r="6">
          <cell r="B6">
            <v>2006</v>
          </cell>
          <cell r="C6">
            <v>27</v>
          </cell>
        </row>
        <row r="7">
          <cell r="B7">
            <v>2007</v>
          </cell>
          <cell r="C7">
            <v>77</v>
          </cell>
        </row>
        <row r="8">
          <cell r="B8">
            <v>2008</v>
          </cell>
          <cell r="C8">
            <v>76</v>
          </cell>
        </row>
        <row r="9">
          <cell r="B9">
            <v>2009</v>
          </cell>
          <cell r="C9">
            <v>67</v>
          </cell>
        </row>
        <row r="10">
          <cell r="B10">
            <v>2010</v>
          </cell>
          <cell r="C10">
            <v>100</v>
          </cell>
        </row>
        <row r="11">
          <cell r="B11">
            <v>2011</v>
          </cell>
          <cell r="C11">
            <v>110</v>
          </cell>
        </row>
        <row r="12">
          <cell r="B12">
            <v>2012</v>
          </cell>
          <cell r="C12">
            <v>86</v>
          </cell>
        </row>
        <row r="13">
          <cell r="B13">
            <v>2013</v>
          </cell>
          <cell r="C13">
            <v>57</v>
          </cell>
        </row>
        <row r="14">
          <cell r="B14">
            <v>2014</v>
          </cell>
          <cell r="C14">
            <v>76</v>
          </cell>
        </row>
        <row r="15">
          <cell r="B15">
            <v>2015</v>
          </cell>
          <cell r="C15">
            <v>75</v>
          </cell>
        </row>
        <row r="16">
          <cell r="B16">
            <v>2016</v>
          </cell>
          <cell r="C16">
            <v>196</v>
          </cell>
        </row>
        <row r="17">
          <cell r="B17">
            <v>2017</v>
          </cell>
          <cell r="C17">
            <v>143</v>
          </cell>
        </row>
        <row r="18">
          <cell r="B18">
            <v>2018</v>
          </cell>
          <cell r="C18">
            <v>206</v>
          </cell>
        </row>
        <row r="19">
          <cell r="B19">
            <v>2019</v>
          </cell>
          <cell r="C19">
            <v>116</v>
          </cell>
        </row>
        <row r="20">
          <cell r="B20">
            <v>2020</v>
          </cell>
          <cell r="C20">
            <v>123</v>
          </cell>
        </row>
        <row r="21">
          <cell r="B21">
            <v>2021</v>
          </cell>
          <cell r="C21">
            <v>115</v>
          </cell>
        </row>
        <row r="22">
          <cell r="B22">
            <v>2022</v>
          </cell>
          <cell r="C22">
            <v>176</v>
          </cell>
        </row>
        <row r="23">
          <cell r="B23">
            <v>2023</v>
          </cell>
          <cell r="C23">
            <v>207</v>
          </cell>
        </row>
        <row r="24">
          <cell r="B24">
            <v>2024</v>
          </cell>
          <cell r="C24">
            <v>39</v>
          </cell>
        </row>
      </sheetData>
      <sheetData sheetId="10">
        <row r="1">
          <cell r="B1" t="str">
            <v>Cuenta Pública</v>
          </cell>
        </row>
        <row r="2">
          <cell r="B2" t="str">
            <v>2002</v>
          </cell>
          <cell r="C2">
            <v>336</v>
          </cell>
        </row>
        <row r="3">
          <cell r="B3" t="str">
            <v>2003</v>
          </cell>
          <cell r="C3">
            <v>540</v>
          </cell>
        </row>
        <row r="4">
          <cell r="B4" t="str">
            <v>2004</v>
          </cell>
          <cell r="C4">
            <v>221</v>
          </cell>
        </row>
        <row r="5">
          <cell r="B5" t="str">
            <v>2005</v>
          </cell>
          <cell r="C5">
            <v>144</v>
          </cell>
        </row>
        <row r="6">
          <cell r="B6" t="str">
            <v>2006</v>
          </cell>
          <cell r="C6">
            <v>357</v>
          </cell>
        </row>
        <row r="7">
          <cell r="B7" t="str">
            <v>2007</v>
          </cell>
          <cell r="C7">
            <v>384</v>
          </cell>
        </row>
        <row r="8">
          <cell r="B8" t="str">
            <v>2008</v>
          </cell>
          <cell r="C8">
            <v>211</v>
          </cell>
        </row>
        <row r="9">
          <cell r="B9" t="str">
            <v>2009</v>
          </cell>
          <cell r="C9">
            <v>382</v>
          </cell>
        </row>
        <row r="10">
          <cell r="B10" t="str">
            <v>2010</v>
          </cell>
          <cell r="C10">
            <v>439</v>
          </cell>
        </row>
        <row r="11">
          <cell r="B11" t="str">
            <v>2011</v>
          </cell>
          <cell r="C11">
            <v>409</v>
          </cell>
        </row>
        <row r="12">
          <cell r="B12" t="str">
            <v>2012</v>
          </cell>
          <cell r="C12">
            <v>591</v>
          </cell>
        </row>
        <row r="13">
          <cell r="B13" t="str">
            <v>2013</v>
          </cell>
          <cell r="C13">
            <v>783</v>
          </cell>
        </row>
        <row r="14">
          <cell r="B14" t="str">
            <v>2014</v>
          </cell>
          <cell r="C14">
            <v>1208</v>
          </cell>
        </row>
        <row r="15">
          <cell r="B15" t="str">
            <v>2015</v>
          </cell>
          <cell r="C15">
            <v>377</v>
          </cell>
        </row>
        <row r="16">
          <cell r="B16" t="str">
            <v>2016</v>
          </cell>
          <cell r="C16">
            <v>643</v>
          </cell>
        </row>
        <row r="17">
          <cell r="B17" t="str">
            <v>2017</v>
          </cell>
          <cell r="C17">
            <v>204</v>
          </cell>
        </row>
        <row r="18">
          <cell r="B18" t="str">
            <v>2018</v>
          </cell>
          <cell r="C18">
            <v>147</v>
          </cell>
        </row>
        <row r="19">
          <cell r="B19" t="str">
            <v>2019</v>
          </cell>
          <cell r="C19">
            <v>194</v>
          </cell>
        </row>
        <row r="20">
          <cell r="B20" t="str">
            <v>2020</v>
          </cell>
          <cell r="C20">
            <v>204</v>
          </cell>
        </row>
        <row r="21">
          <cell r="B21" t="str">
            <v>2021</v>
          </cell>
          <cell r="C21">
            <v>181</v>
          </cell>
        </row>
        <row r="22">
          <cell r="B22" t="str">
            <v>2022</v>
          </cell>
          <cell r="C22">
            <v>111</v>
          </cell>
        </row>
        <row r="23">
          <cell r="B23" t="str">
            <v>2023</v>
          </cell>
          <cell r="C23">
            <v>408</v>
          </cell>
        </row>
      </sheetData>
      <sheetData sheetId="11">
        <row r="1">
          <cell r="B1" t="str">
            <v>Cuenta Pública</v>
          </cell>
        </row>
        <row r="2">
          <cell r="B2" t="str">
            <v>2002</v>
          </cell>
          <cell r="C2">
            <v>102</v>
          </cell>
        </row>
        <row r="3">
          <cell r="B3" t="str">
            <v>2003</v>
          </cell>
          <cell r="C3">
            <v>192</v>
          </cell>
        </row>
        <row r="4">
          <cell r="B4" t="str">
            <v>2004</v>
          </cell>
          <cell r="C4">
            <v>332</v>
          </cell>
        </row>
        <row r="5">
          <cell r="B5" t="str">
            <v>2005</v>
          </cell>
          <cell r="C5">
            <v>285</v>
          </cell>
        </row>
        <row r="6">
          <cell r="B6" t="str">
            <v>2006</v>
          </cell>
          <cell r="C6">
            <v>360</v>
          </cell>
        </row>
        <row r="7">
          <cell r="B7" t="str">
            <v>2007</v>
          </cell>
          <cell r="C7">
            <v>1174</v>
          </cell>
        </row>
        <row r="8">
          <cell r="B8" t="str">
            <v>2008</v>
          </cell>
          <cell r="C8">
            <v>1109</v>
          </cell>
        </row>
        <row r="9">
          <cell r="B9" t="str">
            <v>2009</v>
          </cell>
          <cell r="C9">
            <v>996</v>
          </cell>
        </row>
        <row r="10">
          <cell r="B10" t="str">
            <v>2010</v>
          </cell>
          <cell r="C10">
            <v>1337</v>
          </cell>
        </row>
        <row r="11">
          <cell r="B11" t="str">
            <v>2011</v>
          </cell>
          <cell r="C11">
            <v>1239</v>
          </cell>
        </row>
        <row r="12">
          <cell r="B12" t="str">
            <v>2012</v>
          </cell>
          <cell r="C12">
            <v>1910</v>
          </cell>
        </row>
        <row r="13">
          <cell r="B13" t="str">
            <v>2013</v>
          </cell>
          <cell r="C13">
            <v>2033</v>
          </cell>
        </row>
        <row r="14">
          <cell r="B14" t="str">
            <v>2014</v>
          </cell>
          <cell r="C14">
            <v>2226</v>
          </cell>
        </row>
        <row r="15">
          <cell r="B15" t="str">
            <v>2015</v>
          </cell>
          <cell r="C15">
            <v>2782</v>
          </cell>
        </row>
        <row r="16">
          <cell r="B16" t="str">
            <v>2016</v>
          </cell>
          <cell r="C16">
            <v>2810</v>
          </cell>
        </row>
        <row r="17">
          <cell r="B17" t="str">
            <v>2017</v>
          </cell>
          <cell r="C17">
            <v>2058</v>
          </cell>
        </row>
        <row r="18">
          <cell r="B18" t="str">
            <v>2018</v>
          </cell>
          <cell r="C18">
            <v>2557</v>
          </cell>
        </row>
        <row r="19">
          <cell r="B19" t="str">
            <v>2019</v>
          </cell>
          <cell r="C19">
            <v>1628</v>
          </cell>
        </row>
        <row r="20">
          <cell r="B20" t="str">
            <v>2020</v>
          </cell>
          <cell r="C20">
            <v>1333</v>
          </cell>
        </row>
        <row r="21">
          <cell r="B21" t="str">
            <v>2021</v>
          </cell>
          <cell r="C21">
            <v>1469</v>
          </cell>
        </row>
        <row r="22">
          <cell r="B22" t="str">
            <v>2022</v>
          </cell>
          <cell r="C22">
            <v>1696</v>
          </cell>
        </row>
        <row r="23">
          <cell r="B23" t="str">
            <v>2023</v>
          </cell>
          <cell r="C23">
            <v>2316</v>
          </cell>
        </row>
        <row r="24">
          <cell r="B24" t="str">
            <v>2024</v>
          </cell>
          <cell r="C24">
            <v>128</v>
          </cell>
        </row>
      </sheetData>
      <sheetData sheetId="12">
        <row r="2">
          <cell r="B2" t="str">
            <v>Cuenta Pública</v>
          </cell>
        </row>
        <row r="3">
          <cell r="B3">
            <v>2002</v>
          </cell>
          <cell r="C3">
            <v>7</v>
          </cell>
        </row>
        <row r="4">
          <cell r="B4">
            <v>2003</v>
          </cell>
          <cell r="C4">
            <v>40</v>
          </cell>
        </row>
        <row r="5">
          <cell r="B5">
            <v>2004</v>
          </cell>
          <cell r="C5">
            <v>349</v>
          </cell>
        </row>
        <row r="6">
          <cell r="B6">
            <v>2005</v>
          </cell>
          <cell r="C6">
            <v>461</v>
          </cell>
        </row>
        <row r="7">
          <cell r="B7">
            <v>2006</v>
          </cell>
          <cell r="C7">
            <v>563</v>
          </cell>
        </row>
        <row r="8">
          <cell r="B8">
            <v>2007</v>
          </cell>
          <cell r="C8">
            <v>1631</v>
          </cell>
        </row>
        <row r="9">
          <cell r="B9">
            <v>2008</v>
          </cell>
          <cell r="C9">
            <v>1116</v>
          </cell>
        </row>
        <row r="10">
          <cell r="B10">
            <v>2009</v>
          </cell>
          <cell r="C10">
            <v>1385</v>
          </cell>
        </row>
        <row r="11">
          <cell r="B11">
            <v>2010</v>
          </cell>
          <cell r="C11">
            <v>1911</v>
          </cell>
        </row>
        <row r="12">
          <cell r="B12">
            <v>2011</v>
          </cell>
          <cell r="C12">
            <v>1652</v>
          </cell>
        </row>
        <row r="13">
          <cell r="B13">
            <v>2012</v>
          </cell>
          <cell r="C13">
            <v>1819</v>
          </cell>
        </row>
        <row r="14">
          <cell r="B14">
            <v>2013</v>
          </cell>
          <cell r="C14">
            <v>1361</v>
          </cell>
        </row>
        <row r="15">
          <cell r="B15">
            <v>2014</v>
          </cell>
          <cell r="C15">
            <v>2134</v>
          </cell>
        </row>
        <row r="16">
          <cell r="B16">
            <v>2015</v>
          </cell>
          <cell r="C16">
            <v>2715</v>
          </cell>
        </row>
        <row r="17">
          <cell r="B17">
            <v>2016</v>
          </cell>
          <cell r="C17">
            <v>2560</v>
          </cell>
        </row>
        <row r="18">
          <cell r="B18">
            <v>2017</v>
          </cell>
          <cell r="C18">
            <v>2792</v>
          </cell>
        </row>
        <row r="19">
          <cell r="B19">
            <v>2018</v>
          </cell>
          <cell r="C19">
            <v>2462</v>
          </cell>
        </row>
        <row r="20">
          <cell r="B20">
            <v>2019</v>
          </cell>
          <cell r="C20">
            <v>1587</v>
          </cell>
        </row>
        <row r="21">
          <cell r="B21">
            <v>2020</v>
          </cell>
          <cell r="C21">
            <v>1484</v>
          </cell>
        </row>
        <row r="22">
          <cell r="B22">
            <v>2021</v>
          </cell>
          <cell r="C22">
            <v>1564</v>
          </cell>
        </row>
        <row r="23">
          <cell r="B23">
            <v>2022</v>
          </cell>
          <cell r="C23">
            <v>1730</v>
          </cell>
        </row>
        <row r="24">
          <cell r="B24">
            <v>2023</v>
          </cell>
          <cell r="C24">
            <v>2508</v>
          </cell>
        </row>
        <row r="25">
          <cell r="B25">
            <v>2024</v>
          </cell>
          <cell r="C25">
            <v>123</v>
          </cell>
        </row>
      </sheetData>
      <sheetData sheetId="13">
        <row r="1">
          <cell r="B1" t="str">
            <v>Cuenta Pública</v>
          </cell>
        </row>
        <row r="2">
          <cell r="B2">
            <v>2002</v>
          </cell>
          <cell r="C2">
            <v>14</v>
          </cell>
        </row>
        <row r="3">
          <cell r="B3">
            <v>2003</v>
          </cell>
          <cell r="C3">
            <v>34</v>
          </cell>
        </row>
        <row r="4">
          <cell r="B4">
            <v>2004</v>
          </cell>
          <cell r="C4">
            <v>70</v>
          </cell>
        </row>
        <row r="5">
          <cell r="B5">
            <v>2005</v>
          </cell>
          <cell r="C5">
            <v>62</v>
          </cell>
        </row>
        <row r="6">
          <cell r="B6">
            <v>2006</v>
          </cell>
          <cell r="C6">
            <v>85</v>
          </cell>
        </row>
        <row r="7">
          <cell r="B7">
            <v>2007</v>
          </cell>
          <cell r="C7">
            <v>286</v>
          </cell>
        </row>
        <row r="8">
          <cell r="B8">
            <v>2008</v>
          </cell>
          <cell r="C8">
            <v>226</v>
          </cell>
        </row>
        <row r="9">
          <cell r="B9">
            <v>2009</v>
          </cell>
          <cell r="C9">
            <v>226</v>
          </cell>
        </row>
        <row r="10">
          <cell r="B10">
            <v>2010</v>
          </cell>
          <cell r="C10">
            <v>414</v>
          </cell>
        </row>
        <row r="11">
          <cell r="B11">
            <v>2011</v>
          </cell>
          <cell r="C11">
            <v>381</v>
          </cell>
        </row>
        <row r="12">
          <cell r="B12">
            <v>2012</v>
          </cell>
          <cell r="C12">
            <v>476</v>
          </cell>
        </row>
        <row r="13">
          <cell r="B13">
            <v>2013</v>
          </cell>
          <cell r="C13">
            <v>633</v>
          </cell>
        </row>
        <row r="14">
          <cell r="B14">
            <v>2014</v>
          </cell>
          <cell r="C14">
            <v>799</v>
          </cell>
        </row>
        <row r="15">
          <cell r="B15">
            <v>2015</v>
          </cell>
          <cell r="C15">
            <v>1077</v>
          </cell>
        </row>
        <row r="16">
          <cell r="B16">
            <v>2016</v>
          </cell>
          <cell r="C16">
            <v>1</v>
          </cell>
        </row>
      </sheetData>
      <sheetData sheetId="14">
        <row r="1">
          <cell r="B1" t="str">
            <v>Cuenta Pública</v>
          </cell>
        </row>
        <row r="2">
          <cell r="B2">
            <v>2003</v>
          </cell>
          <cell r="C2">
            <v>1</v>
          </cell>
        </row>
        <row r="3">
          <cell r="B3">
            <v>2004</v>
          </cell>
          <cell r="C3">
            <v>4</v>
          </cell>
        </row>
        <row r="4">
          <cell r="B4">
            <v>2005</v>
          </cell>
          <cell r="C4">
            <v>3</v>
          </cell>
        </row>
        <row r="5">
          <cell r="B5">
            <v>2006</v>
          </cell>
          <cell r="C5">
            <v>4</v>
          </cell>
        </row>
        <row r="6">
          <cell r="B6">
            <v>2007</v>
          </cell>
          <cell r="C6">
            <v>2</v>
          </cell>
        </row>
        <row r="7">
          <cell r="B7">
            <v>2008</v>
          </cell>
          <cell r="C7">
            <v>11</v>
          </cell>
        </row>
        <row r="8">
          <cell r="B8">
            <v>2009</v>
          </cell>
          <cell r="C8">
            <v>88</v>
          </cell>
        </row>
        <row r="9">
          <cell r="B9">
            <v>2010</v>
          </cell>
          <cell r="C9">
            <v>140</v>
          </cell>
        </row>
        <row r="10">
          <cell r="B10">
            <v>2011</v>
          </cell>
          <cell r="C10">
            <v>147</v>
          </cell>
        </row>
        <row r="11">
          <cell r="B11">
            <v>2012</v>
          </cell>
          <cell r="C11">
            <v>221</v>
          </cell>
        </row>
        <row r="12">
          <cell r="B12">
            <v>2013</v>
          </cell>
          <cell r="C12">
            <v>103</v>
          </cell>
        </row>
        <row r="13">
          <cell r="B13">
            <v>2014</v>
          </cell>
          <cell r="C13">
            <v>94</v>
          </cell>
        </row>
        <row r="14">
          <cell r="B14">
            <v>2015</v>
          </cell>
          <cell r="C14">
            <v>62</v>
          </cell>
        </row>
        <row r="15">
          <cell r="B15">
            <v>2016</v>
          </cell>
          <cell r="C15">
            <v>48</v>
          </cell>
        </row>
        <row r="16">
          <cell r="B16">
            <v>2017</v>
          </cell>
          <cell r="C16">
            <v>91</v>
          </cell>
        </row>
        <row r="17">
          <cell r="B17">
            <v>2018</v>
          </cell>
          <cell r="C17">
            <v>43</v>
          </cell>
        </row>
        <row r="18">
          <cell r="B18">
            <v>2019</v>
          </cell>
          <cell r="C18">
            <v>9</v>
          </cell>
        </row>
        <row r="19">
          <cell r="B19">
            <v>2020</v>
          </cell>
          <cell r="C19">
            <v>17</v>
          </cell>
        </row>
        <row r="20">
          <cell r="B20">
            <v>2021</v>
          </cell>
          <cell r="C20">
            <v>2</v>
          </cell>
        </row>
        <row r="21">
          <cell r="B21">
            <v>2022</v>
          </cell>
          <cell r="C21">
            <v>1</v>
          </cell>
        </row>
        <row r="22">
          <cell r="B22" t="str">
            <v>SIMULACIÓN DE REINTEGRO</v>
          </cell>
          <cell r="C22">
            <v>85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84FAB2E-F497-4E10-8345-686ACEB5CF25}" name="Tabla1257" displayName="Tabla1257" ref="C4:Y13" totalsRowShown="0" headerRowDxfId="329" dataDxfId="328" headerRowBorderDxfId="326" tableBorderDxfId="327" totalsRowBorderDxfId="325" headerRowCellStyle="Neutral">
  <tableColumns count="23">
    <tableColumn id="1" xr3:uid="{90317684-3BF4-471F-8D62-370758804AC2}" name="2002" dataDxfId="324"/>
    <tableColumn id="2" xr3:uid="{0ED27E11-D4F8-4CBD-BBAD-C7EAC68A752C}" name="2003" dataDxfId="323"/>
    <tableColumn id="3" xr3:uid="{C78C84BE-753A-43D8-BABA-EEE4F627606A}" name="2004" dataDxfId="322"/>
    <tableColumn id="4" xr3:uid="{63E9CC11-E816-48E0-8950-7B02C79608DE}" name="2005" dataDxfId="321"/>
    <tableColumn id="5" xr3:uid="{16CC55FA-9548-42D2-A8B1-092F002D34DA}" name="2006" dataDxfId="320"/>
    <tableColumn id="6" xr3:uid="{244786BF-31C3-4DE3-9364-B724C7714CC3}" name="2007" dataDxfId="319"/>
    <tableColumn id="7" xr3:uid="{03457A95-7B0C-4393-9802-407176A8CADA}" name="2008" dataDxfId="318"/>
    <tableColumn id="8" xr3:uid="{5794A437-A7A2-4ECD-85E6-AAA8D1197270}" name="2009" dataDxfId="317"/>
    <tableColumn id="9" xr3:uid="{694CE177-EEE1-4F46-85C0-E1CF18833F90}" name="2010" dataDxfId="316"/>
    <tableColumn id="10" xr3:uid="{45C4CE10-BB54-4BCC-A64C-8CE4D1B6C752}" name="2011" dataDxfId="315"/>
    <tableColumn id="11" xr3:uid="{C953EEA4-1355-4FE2-8FB7-CD5DA5211953}" name="2012" dataDxfId="314"/>
    <tableColumn id="12" xr3:uid="{6B758615-EE51-454E-8AAE-0EA0F4475882}" name="2013" dataDxfId="313"/>
    <tableColumn id="13" xr3:uid="{41583401-4A1B-46F5-82F2-F0879966ECD3}" name="2014" dataDxfId="312"/>
    <tableColumn id="14" xr3:uid="{753F5755-59C4-4676-A416-434BA3139264}" name="2015" dataDxfId="311"/>
    <tableColumn id="15" xr3:uid="{0B87D91A-E4E2-4104-84B6-C49737E44427}" name="2016" dataDxfId="310"/>
    <tableColumn id="16" xr3:uid="{C14BD0C6-5EBB-4A4A-9DB1-B17E7DB4F576}" name="2017" dataDxfId="309"/>
    <tableColumn id="17" xr3:uid="{C9EAEBF6-DE96-4DE3-965B-5CE78E412EC9}" name="2018" dataDxfId="308"/>
    <tableColumn id="18" xr3:uid="{FCC2E9CF-022C-46C4-ACB9-6837953B6651}" name="2019" dataDxfId="307"/>
    <tableColumn id="19" xr3:uid="{FD24BD35-B6C7-41C0-8E7B-08401169A8DA}" name="2020" dataDxfId="306"/>
    <tableColumn id="20" xr3:uid="{A8C5D236-B35E-48EC-BF0F-1DE079BAE394}" name="2021" dataDxfId="305"/>
    <tableColumn id="21" xr3:uid="{F8D8886D-67E0-4FD8-810C-D7E2E68B87DC}" name="2022" dataDxfId="304"/>
    <tableColumn id="22" xr3:uid="{EF2EDA01-DA7B-4B9E-95E9-9382B78A4C3B}" name="2023" dataDxfId="303"/>
    <tableColumn id="23" xr3:uid="{A631FB16-9B5C-4A7D-96F6-09F565A85E53}" name="2024" dataDxfId="302"/>
  </tableColumns>
  <tableStyleInfo name="TableStyleMedium1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8415625-EF0B-4D80-A534-BE3B03BD1DD4}" name="Tabla28" displayName="Tabla28" ref="B2:F26" totalsRowShown="0" headerRowDxfId="166" dataDxfId="165" headerRowBorderDxfId="163" tableBorderDxfId="164" totalsRowBorderDxfId="162" headerRowCellStyle="Neutral">
  <tableColumns count="5">
    <tableColumn id="1" xr3:uid="{13FCF236-9CDF-4FA1-8A0D-C04267CB9B47}" name="Cuenta Pública" dataDxfId="161"/>
    <tableColumn id="2" xr3:uid="{E125AEB0-B6F7-46D8-AABD-E825FB126A0E}" name="En proceso _x000a_de Notificación" dataDxfId="160"/>
    <tableColumn id="3" xr3:uid="{9AF04ADC-F7F6-4444-A01E-370B806C68AB}" name="En Seguimiento" dataDxfId="159"/>
    <tableColumn id="4" xr3:uid="{773A8DAF-50F7-46CA-8078-961519054863}" name="Concluidas" dataDxfId="158"/>
    <tableColumn id="5" xr3:uid="{490C33FF-1ACC-4C6F-920A-71EB3E576C77}" name="Total" dataDxfId="157">
      <calculatedColumnFormula>SUM(Tabla28[[#This Row],[En proceso 
de Notificación]:[Concluidas]])</calculatedColumnFormula>
    </tableColumn>
  </tableColumns>
  <tableStyleInfo name="TableStyleMedium1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DF0B1DB-6749-4D5A-B7CA-B49CA83AE1D9}" name="Tabla40" displayName="Tabla40" ref="C3:X31" totalsRowShown="0" headerRowDxfId="156" dataDxfId="155" headerRowBorderDxfId="153" tableBorderDxfId="154" totalsRowBorderDxfId="152" headerRowCellStyle="Neutral">
  <tableColumns count="22">
    <tableColumn id="1" xr3:uid="{BA08D74D-812C-4CAA-8A65-9FA2A637FF29}" name="2002" dataDxfId="151"/>
    <tableColumn id="2" xr3:uid="{3839A5E9-6CC1-4187-85F9-DCF49B483014}" name="2003" dataDxfId="150"/>
    <tableColumn id="3" xr3:uid="{6496B295-E5BF-4F32-9955-8F1C238B34B2}" name="2004" dataDxfId="149"/>
    <tableColumn id="4" xr3:uid="{384779F3-1081-4154-9F4E-9B2CE1DACF5A}" name="2005" dataDxfId="148"/>
    <tableColumn id="5" xr3:uid="{B2A3B489-3CBA-415D-B3B4-4EABE160D877}" name="2006" dataDxfId="147"/>
    <tableColumn id="6" xr3:uid="{3393FD8E-4572-4A05-892A-41E97B89A68B}" name="2007" dataDxfId="146"/>
    <tableColumn id="7" xr3:uid="{6E04C7C0-82E4-4D5F-B125-CB4DDE85A4BD}" name="2008" dataDxfId="145"/>
    <tableColumn id="8" xr3:uid="{C00A78D4-28BC-4575-8E17-7E89103586DA}" name="2009" dataDxfId="144"/>
    <tableColumn id="9" xr3:uid="{D7C9A1DA-69BC-4B24-A6AF-09E498D9F0F6}" name="2010" dataDxfId="143"/>
    <tableColumn id="10" xr3:uid="{0861CD7F-BD5E-4021-91DC-44FF4775C195}" name="2011" dataDxfId="142"/>
    <tableColumn id="11" xr3:uid="{E78E679C-958B-4EE0-8F45-ABB1C13B595B}" name="2012" dataDxfId="141"/>
    <tableColumn id="12" xr3:uid="{AD6A11F1-B159-41EE-9A97-920EB34AABC2}" name="2013" dataDxfId="140"/>
    <tableColumn id="13" xr3:uid="{51D9EAB9-6980-480F-8160-0A11D9D17060}" name="2014" dataDxfId="139"/>
    <tableColumn id="14" xr3:uid="{3A5F786D-B926-4048-B5DE-5B0579D8C041}" name="2015" dataDxfId="138"/>
    <tableColumn id="15" xr3:uid="{34CEFD55-1103-4B8E-AF3C-60D10C99F83D}" name="2016" dataDxfId="137"/>
    <tableColumn id="16" xr3:uid="{744FEFA4-C354-4297-8218-55D62091FE7D}" name="2017" dataDxfId="136"/>
    <tableColumn id="17" xr3:uid="{6D301FDC-FB6D-4A56-A45C-0E4B26FBA8FF}" name="2018" dataDxfId="135"/>
    <tableColumn id="18" xr3:uid="{89CB7897-E559-43D2-B1B2-8682C8053DD8}" name="2019" dataDxfId="134"/>
    <tableColumn id="19" xr3:uid="{08CE130F-A123-4438-BBE5-905693173B63}" name="2020" dataDxfId="133"/>
    <tableColumn id="20" xr3:uid="{647A0266-7B33-4203-8C5D-DCD530B1E35C}" name="2021" dataDxfId="132"/>
    <tableColumn id="21" xr3:uid="{F7E6D26D-4227-49B6-9DF8-7A93A31087CB}" name="2022" dataDxfId="131"/>
    <tableColumn id="22" xr3:uid="{2DF6A4D0-5F6A-437F-B6D4-39188807048C}" name="2023" dataDxfId="130"/>
  </tableColumns>
  <tableStyleInfo name="TableStyleMedium1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16FA269-8A4A-46CF-8519-4C3F38CAB5AE}" name="Tabla30" displayName="Tabla30" ref="B2:F26" totalsRowShown="0" headerRowDxfId="129" dataDxfId="128" headerRowBorderDxfId="126" tableBorderDxfId="127" totalsRowBorderDxfId="125" headerRowCellStyle="Neutral">
  <tableColumns count="5">
    <tableColumn id="1" xr3:uid="{3FA13153-A12F-4CE9-AC4D-7E8130609950}" name="Cuenta Pública" dataDxfId="124"/>
    <tableColumn id="2" xr3:uid="{465AC79E-16B5-4089-AB30-0CC484811BD3}" name="En proceso _x000a_de Notificación" dataDxfId="123"/>
    <tableColumn id="3" xr3:uid="{B63FAAAB-3A90-4675-AC9C-B90CDDAC3085}" name="En Seguimiento" dataDxfId="122"/>
    <tableColumn id="4" xr3:uid="{6A2B43DD-9250-4F42-A46D-76B272F09293}" name="Concluidas" dataDxfId="121"/>
    <tableColumn id="5" xr3:uid="{78132176-649F-499B-AB3B-6C557DFDB057}" name="Total" dataDxfId="120" dataCellStyle="Neutral">
      <calculatedColumnFormula>SUM(Tabla30[[#This Row],[En proceso 
de Notificación]:[Concluidas]])</calculatedColumnFormula>
    </tableColumn>
  </tableColumns>
  <tableStyleInfo name="TableStyleMedium1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F4B6A98-3EE2-4301-84B3-228D5BE1AD7F}" name="Tabla42" displayName="Tabla42" ref="C3:Y32" totalsRowCount="1" headerRowDxfId="119" dataDxfId="118" totalsRowDxfId="117" headerRowBorderDxfId="115" tableBorderDxfId="116" totalsRowBorderDxfId="114" headerRowCellStyle="Neutral" totalsRowCellStyle="Neutral">
  <tableColumns count="23">
    <tableColumn id="1" xr3:uid="{EA3C2B1F-B39E-4D46-A4CD-BD3BE2FAC42E}" name="2002" totalsRowFunction="sum" dataDxfId="112" totalsRowDxfId="113"/>
    <tableColumn id="2" xr3:uid="{312624BB-3236-4185-877E-F8C38ACE6FC8}" name="2003" totalsRowFunction="sum" dataDxfId="110" totalsRowDxfId="111"/>
    <tableColumn id="3" xr3:uid="{86C246D1-5056-49BB-94FF-B80B8665A4AD}" name="2004" totalsRowFunction="sum" dataDxfId="108" totalsRowDxfId="109"/>
    <tableColumn id="4" xr3:uid="{47395186-3136-4222-8642-D2740122FF7A}" name="2005" totalsRowFunction="sum" dataDxfId="106" totalsRowDxfId="107"/>
    <tableColumn id="5" xr3:uid="{EDD09735-3252-45A3-8106-B760744622CC}" name="2006" totalsRowFunction="sum" dataDxfId="104" totalsRowDxfId="105"/>
    <tableColumn id="6" xr3:uid="{7F8E8737-E18F-4BF2-B588-9B48BA9DEA3E}" name="2007" totalsRowFunction="sum" dataDxfId="102" totalsRowDxfId="103"/>
    <tableColumn id="7" xr3:uid="{08F30732-2AB2-47C6-BEFA-4B8E5A2C05AC}" name="2008" totalsRowFunction="sum" dataDxfId="100" totalsRowDxfId="101"/>
    <tableColumn id="8" xr3:uid="{A34DC61B-7C96-445E-BCC8-01D24132CBB2}" name="2009" totalsRowFunction="sum" dataDxfId="98" totalsRowDxfId="99"/>
    <tableColumn id="9" xr3:uid="{C1D2BFB4-F4E5-4C39-9420-F60260F3454C}" name="2010" totalsRowFunction="sum" dataDxfId="96" totalsRowDxfId="97"/>
    <tableColumn id="10" xr3:uid="{5021516C-4E25-4F87-A05F-AC4BC808587C}" name="2011" totalsRowFunction="sum" dataDxfId="94" totalsRowDxfId="95"/>
    <tableColumn id="11" xr3:uid="{EE55340F-4C99-45D6-86C2-9CACC36D5EBF}" name="2012" totalsRowFunction="sum" dataDxfId="92" totalsRowDxfId="93"/>
    <tableColumn id="12" xr3:uid="{DECB16EE-A103-449F-8BA9-ADDD19927E6C}" name="2013" totalsRowFunction="sum" dataDxfId="90" totalsRowDxfId="91"/>
    <tableColumn id="13" xr3:uid="{95100F70-E903-489D-8650-86BCE49574A9}" name="2014" totalsRowFunction="sum" dataDxfId="88" totalsRowDxfId="89"/>
    <tableColumn id="14" xr3:uid="{6B3E75C5-B990-41E1-9F31-5967DDC480B7}" name="2015" totalsRowFunction="sum" dataDxfId="86" totalsRowDxfId="87"/>
    <tableColumn id="15" xr3:uid="{177FAC2C-E077-4C35-9EE7-C0C584BA8904}" name="2016" totalsRowFunction="sum" dataDxfId="84" totalsRowDxfId="85"/>
    <tableColumn id="16" xr3:uid="{6DF06732-13B0-4E80-B728-F02B7A2C0F71}" name="2017" totalsRowFunction="sum" dataDxfId="82" totalsRowDxfId="83"/>
    <tableColumn id="17" xr3:uid="{61C4FD92-98EE-4F7B-B17A-2F15CC9B43E0}" name="2018" totalsRowFunction="sum" dataDxfId="80" totalsRowDxfId="81"/>
    <tableColumn id="18" xr3:uid="{3D1E1038-D5E8-4E84-BB79-286A8C836355}" name="2019" totalsRowFunction="sum" dataDxfId="78" totalsRowDxfId="79"/>
    <tableColumn id="19" xr3:uid="{D6BC73D7-76B5-4F0C-A0C4-D09285881156}" name="2020" totalsRowFunction="sum" dataDxfId="76" totalsRowDxfId="77"/>
    <tableColumn id="20" xr3:uid="{57B7568E-DE24-4AF6-B8C3-45119E79BC71}" name="2021" totalsRowFunction="sum" dataDxfId="74" totalsRowDxfId="75"/>
    <tableColumn id="21" xr3:uid="{8C9CFD31-CAC1-45C6-97C8-D5A07EB9A704}" name="2022" totalsRowFunction="sum" dataDxfId="72" totalsRowDxfId="73"/>
    <tableColumn id="22" xr3:uid="{FDBBAFB2-6397-438A-9534-0C4930C6C3AB}" name="2023" totalsRowFunction="sum" dataDxfId="70" totalsRowDxfId="71"/>
    <tableColumn id="23" xr3:uid="{8E45B248-31D2-4B3A-96F0-182703FBF1B0}" name="2024" totalsRowFunction="sum" dataDxfId="68" totalsRowDxfId="69"/>
  </tableColumns>
  <tableStyleInfo name="TableStyleMedium1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E6D0EF8-F24C-4089-8090-75AF0DCCFC98}" name="Tabla32" displayName="Tabla32" ref="B2:F26" totalsRowShown="0" headerRowDxfId="67" dataDxfId="66" headerRowBorderDxfId="64" tableBorderDxfId="65" totalsRowBorderDxfId="63" headerRowCellStyle="Neutral">
  <tableColumns count="5">
    <tableColumn id="1" xr3:uid="{87814492-3F1F-4D2C-8E0E-4E69F724D569}" name="Cuenta Pública" dataDxfId="62" dataCellStyle="Neutral"/>
    <tableColumn id="2" xr3:uid="{F5406730-08F0-4D9E-9D22-D71175341466}" name="En proceso _x000a_de Notificación" dataDxfId="61"/>
    <tableColumn id="3" xr3:uid="{FB9DA754-108D-4D82-9D14-C3D13E3990A8}" name="En Seguimiento" dataDxfId="60"/>
    <tableColumn id="4" xr3:uid="{79C54EDD-68FA-471C-9C21-2D6359EC2E21}" name="Concluidas" dataDxfId="59"/>
    <tableColumn id="5" xr3:uid="{75D85EF5-D15B-4564-BE56-C9791A0C7642}" name="Total" dataDxfId="58" dataCellStyle="Neutral">
      <calculatedColumnFormula>SUM(Tabla32[[#This Row],[En proceso 
de Notificación]:[Concluidas]])</calculatedColumnFormula>
    </tableColumn>
  </tableColumns>
  <tableStyleInfo name="TableStyleMedium13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405B5BA-2C26-4BB7-9581-41C879C900AA}" name="Tabla43" displayName="Tabla43" ref="C3:Y33" totalsRowShown="0" headerRowDxfId="57" dataDxfId="56" headerRowBorderDxfId="54" tableBorderDxfId="55" totalsRowBorderDxfId="53" headerRowCellStyle="Neutral">
  <tableColumns count="23">
    <tableColumn id="1" xr3:uid="{ECC3C13D-11C2-43E6-A2A8-F395E02E3FD8}" name="2002" dataDxfId="52"/>
    <tableColumn id="2" xr3:uid="{7201BA9C-DECF-4C31-B13B-BED63031C99C}" name="2003" dataDxfId="51"/>
    <tableColumn id="3" xr3:uid="{CF32F51E-8900-4727-9C6D-2C47998A7CCC}" name="2004" dataDxfId="50"/>
    <tableColumn id="4" xr3:uid="{A30259F9-74FD-4A82-848C-C70B1080DD4E}" name="2005" dataDxfId="49"/>
    <tableColumn id="5" xr3:uid="{3830DC9E-7E64-408A-97B8-068F1902B76D}" name="2006" dataDxfId="48"/>
    <tableColumn id="6" xr3:uid="{7563AD25-936D-42E4-B6CF-7F3A3DFF367D}" name="2007" dataDxfId="47"/>
    <tableColumn id="7" xr3:uid="{A4D033CE-646C-4D2E-8BD0-FB67FB3F4E02}" name="2008" dataDxfId="46"/>
    <tableColumn id="8" xr3:uid="{FD3C5985-A867-4F6C-9FEE-2EC7B5D4D0B3}" name="2009" dataDxfId="45"/>
    <tableColumn id="9" xr3:uid="{67FC87EC-1EE9-4D05-9336-7C7FB8F65FAB}" name="2010" dataDxfId="44"/>
    <tableColumn id="10" xr3:uid="{027B25CF-C56D-4F8C-A78F-F36B7A774856}" name="2011" dataDxfId="43"/>
    <tableColumn id="11" xr3:uid="{CED7671C-DEC1-4197-AD42-04729BFD981A}" name="2012" dataDxfId="42"/>
    <tableColumn id="12" xr3:uid="{27CDFF68-A4CA-4726-BAA2-D69CA579AC98}" name="2013" dataDxfId="41"/>
    <tableColumn id="13" xr3:uid="{737DCEF0-6F42-4C7A-8747-D8F8BDD09FCE}" name="2014" dataDxfId="40"/>
    <tableColumn id="14" xr3:uid="{D47A3866-D7BB-48BF-9205-EFB26AE3FC43}" name="2015" dataDxfId="39"/>
    <tableColumn id="15" xr3:uid="{5D3DE592-9605-4E2B-829A-87FB9E6D066A}" name="2016" dataDxfId="38"/>
    <tableColumn id="16" xr3:uid="{DC925B1C-D955-4AE7-8836-0FA8D3DF2210}" name="2017" dataDxfId="37"/>
    <tableColumn id="17" xr3:uid="{5838A6E1-6DB5-4BFE-AB45-B5EC3F020798}" name="2018" dataDxfId="36"/>
    <tableColumn id="18" xr3:uid="{5871267B-2E8C-4DB5-A9F8-168078D491A7}" name="2019" dataDxfId="35"/>
    <tableColumn id="19" xr3:uid="{94C398B2-AFF7-443C-A539-C9E29A6DCB85}" name="2020" dataDxfId="34"/>
    <tableColumn id="20" xr3:uid="{276E6524-834F-4C22-97F8-CC41F4F31FEB}" name="2021" dataDxfId="33"/>
    <tableColumn id="21" xr3:uid="{F53CAA54-2DCB-4C77-B9D1-F379A434817D}" name="2022" dataDxfId="32"/>
    <tableColumn id="22" xr3:uid="{47CC6DA2-EA02-4A45-AC65-6304D279941D}" name="2023" dataDxfId="31"/>
    <tableColumn id="23" xr3:uid="{C4A2DA63-75C8-4269-9A77-5E3D78C3F2B8}" name="2024" dataDxfId="30"/>
  </tableColumns>
  <tableStyleInfo name="TableStyleMedium13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E2922CA-B27D-4FE7-9B72-C330DA2580E7}" name="Tabla35" displayName="Tabla35" ref="B2:F18" totalsRowShown="0" headerRowDxfId="29" dataDxfId="28" headerRowBorderDxfId="26" tableBorderDxfId="27" totalsRowBorderDxfId="25" headerRowCellStyle="Neutral">
  <tableColumns count="5">
    <tableColumn id="1" xr3:uid="{0FB3FCDD-BE07-4594-B476-2984596D9FEC}" name="Cuenta Pública" dataDxfId="24"/>
    <tableColumn id="2" xr3:uid="{10F23D67-7E92-40F1-8D66-847C7B9FFE11}" name="En proceso _x000a_de Notificación" dataDxfId="23"/>
    <tableColumn id="3" xr3:uid="{F042CCA5-3F8F-4B9B-9ED2-3E7027A05187}" name="En Seguimiento" dataDxfId="22"/>
    <tableColumn id="4" xr3:uid="{6BDDDF2B-B7A5-4F34-84A8-33D084FEEF63}" name="Concluidas" dataDxfId="21"/>
    <tableColumn id="5" xr3:uid="{8FCE061E-B2E0-4B3E-9AE8-AB7239DB99E2}" name="Total" dataDxfId="20">
      <calculatedColumnFormula>SUM(Tabla35[[#This Row],[En proceso 
de Notificación]:[Concluidas]])</calculatedColumnFormula>
    </tableColumn>
  </tableColumns>
  <tableStyleInfo name="TableStyleMedium13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71CBA03-BB1F-40C0-8AD3-4C2EEE0F7E32}" name="Tabla34" displayName="Tabla34" ref="C3:Q31" totalsRowShown="0" headerRowDxfId="19" dataDxfId="18" headerRowBorderDxfId="16" tableBorderDxfId="17" totalsRowBorderDxfId="15" headerRowCellStyle="Neutral">
  <tableColumns count="15">
    <tableColumn id="1" xr3:uid="{516320E6-DE0C-4046-9AA0-91ABCD2EA5D3}" name="2002" dataDxfId="14"/>
    <tableColumn id="2" xr3:uid="{45978BFC-FECC-4A25-9E18-4EB21C445161}" name="2003" dataDxfId="13"/>
    <tableColumn id="3" xr3:uid="{17BA8FF3-BD20-4D8D-8633-33B1FFF36FAC}" name="2004" dataDxfId="12"/>
    <tableColumn id="4" xr3:uid="{9C49D373-388D-4AF7-837E-B36CF5BA17C8}" name="2005" dataDxfId="11"/>
    <tableColumn id="5" xr3:uid="{983B0194-1C0C-49D9-A313-964CED47EC32}" name="2006" dataDxfId="10"/>
    <tableColumn id="6" xr3:uid="{6FF4A162-C45F-4B05-A49D-14300D1E8CCE}" name="2007" dataDxfId="9"/>
    <tableColumn id="7" xr3:uid="{F8AB368E-FAC1-4236-9428-C36837ADA6A7}" name="2008" dataDxfId="8"/>
    <tableColumn id="8" xr3:uid="{4EB453D7-B9CB-4096-BADC-4431360EE1CC}" name="2009" dataDxfId="7"/>
    <tableColumn id="9" xr3:uid="{895F1CCF-B374-4789-90FC-CA05A16DBEB5}" name="2010" dataDxfId="6"/>
    <tableColumn id="10" xr3:uid="{F1F868FC-CB25-4057-8C8F-7852AC77ECDF}" name="2011" dataDxfId="5"/>
    <tableColumn id="11" xr3:uid="{AE5468F8-C29D-4069-9598-FBA340D26621}" name="2012" dataDxfId="4"/>
    <tableColumn id="12" xr3:uid="{F182317F-A6C9-4C26-92A9-C502FBCBBD41}" name="2013" dataDxfId="3"/>
    <tableColumn id="13" xr3:uid="{25048677-D62D-4818-8396-2768EF642567}" name="2014" dataDxfId="2"/>
    <tableColumn id="14" xr3:uid="{DC633A68-0AC4-4444-8CD4-DC6E08119592}" name="2015" dataDxfId="1"/>
    <tableColumn id="15" xr3:uid="{5053ABF1-E2BE-41AA-ACF8-7B0F1DD2115C}" name="2016" dataDxfId="0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DFD9BB4-84E1-475D-80A9-0DFC131A2F78}" name="Tabla38" displayName="Tabla38" ref="C3:Y34" totalsRowShown="0" headerRowDxfId="291" dataDxfId="290" headerRowBorderDxfId="288" tableBorderDxfId="289" totalsRowBorderDxfId="287" headerRowCellStyle="Neutral">
  <tableColumns count="23">
    <tableColumn id="1" xr3:uid="{50CBE913-A656-480F-9955-0FFC8722753A}" name="2002" dataDxfId="286"/>
    <tableColumn id="2" xr3:uid="{17F63AE2-4531-43CA-8C99-E2B8F6EAB668}" name="2003" dataDxfId="285"/>
    <tableColumn id="3" xr3:uid="{A4A96437-820F-44AA-8A76-D8B3AD5FFB4D}" name="2004" dataDxfId="284"/>
    <tableColumn id="4" xr3:uid="{EF1A9B1A-7766-4D01-942C-DF0E2A25BC12}" name="2005" dataDxfId="283"/>
    <tableColumn id="5" xr3:uid="{616325B2-B70F-4BAF-B4FC-46EE8A032DAE}" name="2006" dataDxfId="282"/>
    <tableColumn id="6" xr3:uid="{E8221142-9AB7-4642-A275-E1E6903DBD0E}" name="2007" dataDxfId="281"/>
    <tableColumn id="7" xr3:uid="{A02BD9C7-EBD5-4DB4-9C13-B42F8C894291}" name="2008" dataDxfId="280"/>
    <tableColumn id="8" xr3:uid="{F546B4EF-8A7D-4238-94A7-538AA301CBD1}" name="2009" dataDxfId="279"/>
    <tableColumn id="9" xr3:uid="{70FC1434-9C82-4A82-AF6A-6CD4A6B58E3D}" name="2010" dataDxfId="278"/>
    <tableColumn id="10" xr3:uid="{762E21FE-D91D-4794-8BF0-172A77A3D878}" name="2011" dataDxfId="277"/>
    <tableColumn id="11" xr3:uid="{EB4C60BF-D8BA-407B-B56E-E7A31B7C5153}" name="2012" dataDxfId="276"/>
    <tableColumn id="12" xr3:uid="{BDEE0C2B-9058-4870-8577-61251D937247}" name="2013" dataDxfId="275"/>
    <tableColumn id="13" xr3:uid="{4DC962CF-AD53-4D1A-BF62-3C1D816379D3}" name="2014" dataDxfId="274"/>
    <tableColumn id="14" xr3:uid="{B34CA631-39D3-4775-89FA-3E0612EC24B0}" name="2015" dataDxfId="273"/>
    <tableColumn id="15" xr3:uid="{D34E80D0-FEA1-42FE-A80F-D7281B8391E5}" name="2016" dataDxfId="272"/>
    <tableColumn id="16" xr3:uid="{FD60660A-4E69-407B-876A-5ACEA27E2474}" name="2017" dataDxfId="271"/>
    <tableColumn id="17" xr3:uid="{BC18C451-30BB-402E-B169-04A30954D6F8}" name="2018" dataDxfId="270"/>
    <tableColumn id="18" xr3:uid="{FBD56B2A-CAD6-42C2-A694-8BE741AC0276}" name="2019" dataDxfId="269"/>
    <tableColumn id="19" xr3:uid="{03F12F4E-CB12-43A5-B1CD-4306144BD474}" name="2020" dataDxfId="268"/>
    <tableColumn id="20" xr3:uid="{605D18C7-6C61-44AE-B8A6-C8391F7176CF}" name="2021" dataDxfId="267"/>
    <tableColumn id="21" xr3:uid="{0D06C7F5-03CE-4856-9A08-DE24B17CA9A4}" name="2022" dataDxfId="266"/>
    <tableColumn id="22" xr3:uid="{C4B7C47C-A5A7-44CF-AFF0-60E26B69B888}" name="2023" dataDxfId="265"/>
    <tableColumn id="23" xr3:uid="{A29F9E0B-9857-4A52-A459-CEEA38B84101}" name="2024" dataDxfId="264"/>
  </tableColumns>
  <tableStyleInfo name="TableStyleMedium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8764970-F2F4-4F65-8E96-F731ABB9DD35}" name="Tabla17" displayName="Tabla17" ref="B3:F27" totalsRowShown="0" headerRowDxfId="301" dataDxfId="300" headerRowBorderDxfId="298" tableBorderDxfId="299" totalsRowBorderDxfId="297" headerRowCellStyle="Neutral">
  <autoFilter ref="B3:F27" xr:uid="{98764970-F2F4-4F65-8E96-F731ABB9DD35}"/>
  <tableColumns count="5">
    <tableColumn id="1" xr3:uid="{655E8FA1-14E8-42E6-992E-EF5496315252}" name="Cuenta Pública" dataDxfId="296"/>
    <tableColumn id="2" xr3:uid="{50B682EE-E0BC-4A59-91D6-7189A61C9560}" name="En proceso _x000a_de Notificación" dataDxfId="295"/>
    <tableColumn id="3" xr3:uid="{1584A258-71E7-4BDF-B0B3-D676D08B3ACF}" name="En Seguimiento" dataDxfId="294"/>
    <tableColumn id="4" xr3:uid="{33B95A6B-E018-4C2B-A9CA-CB995CC7AC62}" name="Concluidas" dataDxfId="293"/>
    <tableColumn id="5" xr3:uid="{2BC44C04-4EA2-4F9E-AB95-4E64BE274DEF}" name="Total" dataDxfId="292">
      <calculatedColumnFormula>SUM(Tabla17[[#This Row],[En proceso 
de Notificación]:[Concluidas]])</calculatedColumnFormula>
    </tableColumn>
  </tableColumns>
  <tableStyleInfo name="TableStyleMedium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FB662DC-8E41-4575-820A-57BEA55F6825}" name="Tabla19" displayName="Tabla19" ref="B2:F26" totalsRowShown="0" headerRowDxfId="263" dataDxfId="262" headerRowBorderDxfId="260" tableBorderDxfId="261" totalsRowBorderDxfId="259" headerRowCellStyle="Neutral">
  <autoFilter ref="B2:F26" xr:uid="{EFB662DC-8E41-4575-820A-57BEA55F6825}"/>
  <tableColumns count="5">
    <tableColumn id="1" xr3:uid="{500FC684-A6C5-490D-BEBD-39A38C4FA141}" name="Cuenta Pública" dataDxfId="258"/>
    <tableColumn id="2" xr3:uid="{D9204E10-0A04-4941-B38E-FB2C3879AA6B}" name="En proceso _x000a_de Notificación" dataDxfId="257"/>
    <tableColumn id="3" xr3:uid="{56E6E9CC-D94E-4AC2-BC5E-7D2641910AF6}" name="En Seguimiento" dataDxfId="256"/>
    <tableColumn id="4" xr3:uid="{B47C7861-F65F-4324-8414-AC9DB3345EB4}" name="Concluidas" dataDxfId="255"/>
    <tableColumn id="5" xr3:uid="{77762EBF-5F73-4B9E-9092-2CDB18627D06}" name="Total" dataDxfId="254" dataCellStyle="Neutral">
      <calculatedColumnFormula>SUM(Tabla19[[#This Row],[En proceso 
de Notificación]:[Concluidas]])</calculatedColumnFormula>
    </tableColumn>
  </tableColumns>
  <tableStyleInfo name="TableStyleMedium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7F81A5D-176E-4E0C-B8CB-DFF046D89111}" name="Tabla39" displayName="Tabla39" ref="C3:Y34" totalsRowShown="0" headerRowDxfId="253" dataDxfId="252" headerRowBorderDxfId="250" tableBorderDxfId="251" totalsRowBorderDxfId="249" headerRowCellStyle="Neutral">
  <tableColumns count="23">
    <tableColumn id="1" xr3:uid="{24CA822C-3690-4F09-A878-ADE7A44C6D30}" name="2002" dataDxfId="248"/>
    <tableColumn id="2" xr3:uid="{C3EFAA28-8755-4EAA-B128-46F58D14D77D}" name="2003" dataDxfId="247"/>
    <tableColumn id="3" xr3:uid="{C7C83D60-0F02-47BC-9F62-D3DD81AED1E2}" name="2004" dataDxfId="246"/>
    <tableColumn id="4" xr3:uid="{A657B557-EEFC-4FCE-AEE8-E0E87CF34FB0}" name="2005" dataDxfId="245"/>
    <tableColumn id="5" xr3:uid="{4A791EC4-FE5C-4566-B07C-4BDBF95128EE}" name="2006" dataDxfId="244"/>
    <tableColumn id="6" xr3:uid="{3D88C40A-8824-4096-A693-F0F079CC7EBB}" name="2007" dataDxfId="243"/>
    <tableColumn id="7" xr3:uid="{1A771F22-A6D7-4D42-BB4B-368140C2A341}" name="2008" dataDxfId="242"/>
    <tableColumn id="8" xr3:uid="{CC1AA82C-F8C1-4683-B52D-6708F04E4007}" name="2009" dataDxfId="241"/>
    <tableColumn id="9" xr3:uid="{81B0AF60-FCE3-4818-99A4-6A80784905F0}" name="2010" dataDxfId="240"/>
    <tableColumn id="10" xr3:uid="{4E4D17AF-76B0-4EAC-9D9F-3D4A893E8CA2}" name="2011" dataDxfId="239"/>
    <tableColumn id="11" xr3:uid="{D38F8F98-1391-43D3-999F-EEF054EAA417}" name="2012" dataDxfId="238"/>
    <tableColumn id="12" xr3:uid="{99D78724-BF74-40F3-8F53-AC25C26BAB6D}" name="2013" dataDxfId="237"/>
    <tableColumn id="13" xr3:uid="{3D57B987-D79A-4CF2-9155-0CF5F9119CE0}" name="2014" dataDxfId="236"/>
    <tableColumn id="14" xr3:uid="{ED3F7D5F-243A-4AD1-B0DD-FB0FD5075D70}" name="2015" dataDxfId="235"/>
    <tableColumn id="15" xr3:uid="{343B5388-3280-4773-891A-A2CD3D93B345}" name="2016" dataDxfId="234"/>
    <tableColumn id="16" xr3:uid="{BEB57F37-974D-4C2C-A207-D411BB4F7CEF}" name="2017" dataDxfId="233"/>
    <tableColumn id="17" xr3:uid="{B0BAB18F-5586-4903-81D3-BAE60594C7F1}" name="2018" dataDxfId="232"/>
    <tableColumn id="18" xr3:uid="{6FF83AA8-BFB3-4C20-932D-F78257C0D10E}" name="2019" dataDxfId="231"/>
    <tableColumn id="19" xr3:uid="{B5DEB48B-1BE5-4E6A-A721-8C3BBE524806}" name="2020" dataDxfId="230"/>
    <tableColumn id="20" xr3:uid="{CCED5769-F5B9-4ABD-828A-3074FBB323C2}" name="2021" dataDxfId="229"/>
    <tableColumn id="21" xr3:uid="{357D05E3-9DD3-44D9-8767-DB8CC5D6B909}" name="2022" dataDxfId="228"/>
    <tableColumn id="22" xr3:uid="{2D3F45F0-4963-4CFE-BAD0-7A2DCA9A94E9}" name="2023" dataDxfId="227"/>
    <tableColumn id="23" xr3:uid="{781941EE-3E66-439B-B06D-3FA861399830}" name="2024" dataDxfId="226"/>
  </tableColumns>
  <tableStyleInfo name="TableStyleMedium1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07A0981-98B0-44AD-964A-A4CADBB63C9D}" name="Tabla23" displayName="Tabla23" ref="B2:F9" totalsRowShown="0" headerRowDxfId="225" dataDxfId="224" headerRowBorderDxfId="222" tableBorderDxfId="223" totalsRowBorderDxfId="221" headerRowCellStyle="Neutral">
  <tableColumns count="5">
    <tableColumn id="1" xr3:uid="{4E11B20C-1223-4BCE-963D-5FA3FF1A2E5B}" name="Cuenta Pública" dataDxfId="220" dataCellStyle="Neutral"/>
    <tableColumn id="2" xr3:uid="{F5A79B34-FC23-41C9-A065-C6A270017F94}" name="En proceso _x000a_de Notificación" dataDxfId="219"/>
    <tableColumn id="3" xr3:uid="{A00B8610-84AE-4CFA-B0F7-6223F585767D}" name="En Seguimiento" dataDxfId="218"/>
    <tableColumn id="4" xr3:uid="{CF2A8F0D-E910-4AA3-8408-0CC806C5C018}" name="Concluidas" dataDxfId="217"/>
    <tableColumn id="5" xr3:uid="{FA1ECF2D-B777-48BB-AEEF-D61D45418F46}" name="Total" dataDxfId="216"/>
  </tableColumns>
  <tableStyleInfo name="TableStyleMedium1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59648AF-B66D-4C30-9E8C-2FA7AA8189FB}" name="Tabla22" displayName="Tabla22" ref="C4:H34" totalsRowShown="0" headerRowDxfId="215" dataDxfId="214" headerRowBorderDxfId="212" tableBorderDxfId="213" totalsRowBorderDxfId="211" headerRowCellStyle="Neutral">
  <tableColumns count="6">
    <tableColumn id="1" xr3:uid="{598D0029-AC11-4002-AB46-39AF4F03DFB3}" name="2002" dataDxfId="210"/>
    <tableColumn id="2" xr3:uid="{586345C0-E21C-4599-AA33-0D44D4B1A616}" name="2003" dataDxfId="209"/>
    <tableColumn id="3" xr3:uid="{26A77E2E-3141-4F5D-BEA9-2D4D0DE41817}" name="2004" dataDxfId="208"/>
    <tableColumn id="4" xr3:uid="{B208C53E-7F46-41E5-AC84-4BF510285E17}" name="2005" dataDxfId="207"/>
    <tableColumn id="5" xr3:uid="{B2AD8EC6-C113-4AA8-A4C9-E736E972A77C}" name="2006" dataDxfId="206"/>
    <tableColumn id="6" xr3:uid="{EDE64541-A748-40AD-927D-7F4FA049CF23}" name="2007" dataDxfId="205"/>
  </tableColumns>
  <tableStyleInfo name="TableStyleMedium1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BDB6403-6F28-4F41-A83D-9386D768ACC4}" name="Tabla25" displayName="Tabla25" ref="C3:Y8" totalsRowShown="0" headerRowDxfId="204" dataDxfId="203" headerRowBorderDxfId="201" tableBorderDxfId="202" totalsRowBorderDxfId="200" headerRowCellStyle="Neutral">
  <tableColumns count="23">
    <tableColumn id="1" xr3:uid="{BB46EA0B-BFB2-44CA-B7A7-C18479E3EE6B}" name="2002" dataDxfId="199"/>
    <tableColumn id="2" xr3:uid="{1F5CC964-51B1-4541-8A24-B9491EACFAA3}" name="2003" dataDxfId="198"/>
    <tableColumn id="3" xr3:uid="{EDB65B67-4974-4EA0-A00F-8D00FE482B87}" name="2004" dataDxfId="197"/>
    <tableColumn id="4" xr3:uid="{D83FA414-E331-4D57-99FC-81F710B3FF3D}" name="2005" dataDxfId="196"/>
    <tableColumn id="5" xr3:uid="{23525948-6C92-45CC-BEB9-D9B38496CFA4}" name="2006" dataDxfId="195"/>
    <tableColumn id="6" xr3:uid="{32CDEF2F-F338-42DD-98FA-705A4F3B1E35}" name="2007" dataDxfId="194"/>
    <tableColumn id="7" xr3:uid="{FE3B8D04-C577-410F-A8CC-C663715C4A76}" name="2008" dataDxfId="193"/>
    <tableColumn id="8" xr3:uid="{8671D8D2-F4C1-4CA5-992D-B4832F33E29D}" name="2009" dataDxfId="192"/>
    <tableColumn id="9" xr3:uid="{001F30BF-9473-4BC3-A87F-58DC764FEF3E}" name="2010" dataDxfId="191"/>
    <tableColumn id="10" xr3:uid="{5AC5F139-B94F-4743-83CD-D45ACEC5BA2E}" name="2011" dataDxfId="190"/>
    <tableColumn id="11" xr3:uid="{7BC70EAE-8FDE-4360-9B12-B4C9DA98922A}" name="2012" dataDxfId="189"/>
    <tableColumn id="12" xr3:uid="{CFDA6C8F-565D-4906-B6EC-DDB29D9081B7}" name="2013" dataDxfId="188"/>
    <tableColumn id="13" xr3:uid="{059A5CCE-9F81-4A89-9C7E-ED7615267F9E}" name="2014" dataDxfId="187"/>
    <tableColumn id="14" xr3:uid="{69DE2744-7411-4F05-A4F0-351212E0E5DE}" name="2015" dataDxfId="186"/>
    <tableColumn id="15" xr3:uid="{E9473597-5325-4297-A977-B599FC6EBFB2}" name="2016" dataDxfId="185"/>
    <tableColumn id="16" xr3:uid="{D1465E33-79F8-47E6-A834-BD07F16111CA}" name="2017" dataDxfId="184"/>
    <tableColumn id="17" xr3:uid="{0D4D8BCF-4DE7-43DB-AC32-90CC7670E122}" name="2018" dataDxfId="183"/>
    <tableColumn id="18" xr3:uid="{63E1BD72-F520-49F4-8AA9-4F2D5F358F41}" name="2019" dataDxfId="182"/>
    <tableColumn id="19" xr3:uid="{031186C7-0100-4CA8-9D23-3FFFD16FAD98}" name="2020" dataDxfId="181"/>
    <tableColumn id="20" xr3:uid="{5BDA804A-E2DC-403D-9375-E0FE0DC28EBB}" name="2021" dataDxfId="180"/>
    <tableColumn id="21" xr3:uid="{360FC798-9E3E-4409-A600-255B3DF430D8}" name="2022" dataDxfId="179"/>
    <tableColumn id="22" xr3:uid="{1C0E37B6-9E3D-40CC-AA24-2009819BCD45}" name="2023" dataDxfId="178"/>
    <tableColumn id="23" xr3:uid="{FCC45E11-1FC6-4578-A09D-DF71685E49C5}" name="2024" dataDxfId="177"/>
  </tableColumns>
  <tableStyleInfo name="TableStyleMedium1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F01B35-BC39-4175-BD0A-056D4551D1FE}" name="Tabla26" displayName="Tabla26" ref="B2:F26" totalsRowShown="0" headerRowDxfId="176" dataDxfId="175" headerRowBorderDxfId="173" tableBorderDxfId="174" totalsRowBorderDxfId="172" headerRowCellStyle="Neutral">
  <tableColumns count="5">
    <tableColumn id="1" xr3:uid="{D4B75A58-BD8A-4878-89F3-310EF04B8945}" name="Cuenta Pública" dataDxfId="171"/>
    <tableColumn id="2" xr3:uid="{A398FA14-5DE9-4BE0-A73F-817E36053D59}" name="En proceso _x000a_de Notificación" dataDxfId="170"/>
    <tableColumn id="3" xr3:uid="{9A8CB1EC-BA7B-4BE0-9F86-FA44641CFB62}" name="En Seguimiento" dataDxfId="169"/>
    <tableColumn id="4" xr3:uid="{14455976-F2F4-4770-B160-6A4FF83B4EE0}" name="Concluidas" dataDxfId="168"/>
    <tableColumn id="5" xr3:uid="{B68D1A6B-75DD-4739-A53D-385D6A682539}" name="Total" dataDxfId="167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712BA-2B3F-46F5-9969-C8B78A750791}">
  <dimension ref="A1"/>
  <sheetViews>
    <sheetView workbookViewId="0">
      <selection activeCell="J20" sqref="J2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F0D76-CA41-4B5A-AEAE-0793D39DF2DD}">
  <dimension ref="A1"/>
  <sheetViews>
    <sheetView workbookViewId="0">
      <selection activeCell="J28" sqref="J2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954B2-70BB-4281-A0D6-3A7E2226A7FE}">
  <dimension ref="B2:Z35"/>
  <sheetViews>
    <sheetView workbookViewId="0">
      <selection activeCell="B2" sqref="B2:Z35"/>
    </sheetView>
  </sheetViews>
  <sheetFormatPr baseColWidth="10" defaultRowHeight="15" x14ac:dyDescent="0.25"/>
  <sheetData>
    <row r="2" spans="2:26" x14ac:dyDescent="0.25">
      <c r="B2" s="26" t="s">
        <v>0</v>
      </c>
      <c r="C2" s="27" t="s">
        <v>34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9"/>
      <c r="Z2" s="30" t="s">
        <v>32</v>
      </c>
    </row>
    <row r="3" spans="2:26" x14ac:dyDescent="0.25">
      <c r="B3" s="26"/>
      <c r="C3" s="31" t="s">
        <v>35</v>
      </c>
      <c r="D3" s="32" t="s">
        <v>36</v>
      </c>
      <c r="E3" s="32" t="s">
        <v>37</v>
      </c>
      <c r="F3" s="32" t="s">
        <v>38</v>
      </c>
      <c r="G3" s="32" t="s">
        <v>39</v>
      </c>
      <c r="H3" s="32" t="s">
        <v>40</v>
      </c>
      <c r="I3" s="32" t="s">
        <v>41</v>
      </c>
      <c r="J3" s="32" t="s">
        <v>42</v>
      </c>
      <c r="K3" s="32" t="s">
        <v>43</v>
      </c>
      <c r="L3" s="32" t="s">
        <v>44</v>
      </c>
      <c r="M3" s="32" t="s">
        <v>45</v>
      </c>
      <c r="N3" s="32" t="s">
        <v>46</v>
      </c>
      <c r="O3" s="32" t="s">
        <v>47</v>
      </c>
      <c r="P3" s="32" t="s">
        <v>48</v>
      </c>
      <c r="Q3" s="32" t="s">
        <v>49</v>
      </c>
      <c r="R3" s="32" t="s">
        <v>50</v>
      </c>
      <c r="S3" s="32" t="s">
        <v>51</v>
      </c>
      <c r="T3" s="32" t="s">
        <v>52</v>
      </c>
      <c r="U3" s="32" t="s">
        <v>53</v>
      </c>
      <c r="V3" s="33" t="s">
        <v>54</v>
      </c>
      <c r="W3" s="32" t="s">
        <v>55</v>
      </c>
      <c r="X3" s="32" t="s">
        <v>56</v>
      </c>
      <c r="Y3" s="32" t="s">
        <v>57</v>
      </c>
      <c r="Z3" s="30"/>
    </row>
    <row r="4" spans="2:26" ht="75" x14ac:dyDescent="0.25">
      <c r="B4" s="34" t="s">
        <v>1</v>
      </c>
      <c r="C4" s="35">
        <v>415</v>
      </c>
      <c r="D4" s="36">
        <v>388</v>
      </c>
      <c r="E4" s="36">
        <v>833</v>
      </c>
      <c r="F4" s="36">
        <v>2147</v>
      </c>
      <c r="G4" s="36">
        <v>3798</v>
      </c>
      <c r="H4" s="36">
        <v>3960</v>
      </c>
      <c r="I4" s="36">
        <v>3371</v>
      </c>
      <c r="J4" s="36">
        <v>2413</v>
      </c>
      <c r="K4" s="36">
        <v>3436</v>
      </c>
      <c r="L4" s="36">
        <v>3310</v>
      </c>
      <c r="M4" s="36">
        <v>3659</v>
      </c>
      <c r="N4" s="36">
        <v>3807</v>
      </c>
      <c r="O4" s="36">
        <v>818</v>
      </c>
      <c r="P4" s="36">
        <v>805</v>
      </c>
      <c r="Q4" s="36">
        <v>1460</v>
      </c>
      <c r="R4" s="36">
        <v>1066</v>
      </c>
      <c r="S4" s="36">
        <v>774</v>
      </c>
      <c r="T4" s="36">
        <v>412</v>
      </c>
      <c r="U4" s="36">
        <v>466</v>
      </c>
      <c r="V4" s="37">
        <v>732</v>
      </c>
      <c r="W4" s="38">
        <v>556</v>
      </c>
      <c r="X4" s="38">
        <v>443</v>
      </c>
      <c r="Y4" s="38">
        <v>17</v>
      </c>
      <c r="Z4" s="39">
        <f>SUM(Tabla38[[#This Row],[2002]:[2024]])</f>
        <v>39086</v>
      </c>
    </row>
    <row r="5" spans="2:26" ht="60" x14ac:dyDescent="0.25">
      <c r="B5" s="34" t="s">
        <v>3</v>
      </c>
      <c r="C5" s="35">
        <v>247</v>
      </c>
      <c r="D5" s="36">
        <v>243</v>
      </c>
      <c r="E5" s="36">
        <v>336</v>
      </c>
      <c r="F5" s="36">
        <v>186</v>
      </c>
      <c r="G5" s="36">
        <v>246</v>
      </c>
      <c r="H5" s="36">
        <v>284</v>
      </c>
      <c r="I5" s="36">
        <v>117</v>
      </c>
      <c r="J5" s="36">
        <v>199</v>
      </c>
      <c r="K5" s="36">
        <v>260</v>
      </c>
      <c r="L5" s="36">
        <v>301</v>
      </c>
      <c r="M5" s="36">
        <v>296</v>
      </c>
      <c r="N5" s="36">
        <v>181</v>
      </c>
      <c r="O5" s="36">
        <v>145</v>
      </c>
      <c r="P5" s="36">
        <v>294</v>
      </c>
      <c r="Q5" s="36">
        <v>325</v>
      </c>
      <c r="R5" s="36">
        <v>193</v>
      </c>
      <c r="S5" s="36">
        <v>330</v>
      </c>
      <c r="T5" s="36">
        <v>241</v>
      </c>
      <c r="U5" s="36">
        <v>162</v>
      </c>
      <c r="V5" s="37">
        <v>158</v>
      </c>
      <c r="W5" s="36">
        <v>95</v>
      </c>
      <c r="X5" s="36">
        <v>141</v>
      </c>
      <c r="Y5" s="36">
        <v>8</v>
      </c>
      <c r="Z5" s="39">
        <f>SUM(Tabla38[[#This Row],[2002]:[2024]])</f>
        <v>4988</v>
      </c>
    </row>
    <row r="6" spans="2:26" ht="45" x14ac:dyDescent="0.25">
      <c r="B6" s="34" t="s">
        <v>2</v>
      </c>
      <c r="C6" s="35">
        <v>193</v>
      </c>
      <c r="D6" s="36">
        <v>240</v>
      </c>
      <c r="E6" s="36">
        <v>210</v>
      </c>
      <c r="F6" s="36">
        <v>216</v>
      </c>
      <c r="G6" s="36">
        <v>254</v>
      </c>
      <c r="H6" s="36">
        <v>260</v>
      </c>
      <c r="I6" s="36">
        <v>203</v>
      </c>
      <c r="J6" s="36">
        <v>413</v>
      </c>
      <c r="K6" s="36">
        <v>281</v>
      </c>
      <c r="L6" s="36">
        <v>367</v>
      </c>
      <c r="M6" s="36">
        <v>274</v>
      </c>
      <c r="N6" s="36">
        <v>189</v>
      </c>
      <c r="O6" s="36">
        <v>232</v>
      </c>
      <c r="P6" s="36">
        <v>282</v>
      </c>
      <c r="Q6" s="36">
        <v>222</v>
      </c>
      <c r="R6" s="36">
        <v>231</v>
      </c>
      <c r="S6" s="36">
        <v>120</v>
      </c>
      <c r="T6" s="36">
        <v>104</v>
      </c>
      <c r="U6" s="36">
        <v>105</v>
      </c>
      <c r="V6" s="37">
        <v>72</v>
      </c>
      <c r="W6" s="36">
        <v>90</v>
      </c>
      <c r="X6" s="36">
        <v>44</v>
      </c>
      <c r="Y6" s="36" t="s">
        <v>63</v>
      </c>
      <c r="Z6" s="39">
        <f>SUM(Tabla38[[#This Row],[2002]:[2024]])</f>
        <v>4602</v>
      </c>
    </row>
    <row r="7" spans="2:26" ht="90" x14ac:dyDescent="0.25">
      <c r="B7" s="34" t="s">
        <v>6</v>
      </c>
      <c r="C7" s="35">
        <v>159</v>
      </c>
      <c r="D7" s="36">
        <v>110</v>
      </c>
      <c r="E7" s="36">
        <v>167</v>
      </c>
      <c r="F7" s="36">
        <v>121</v>
      </c>
      <c r="G7" s="36">
        <v>168</v>
      </c>
      <c r="H7" s="36">
        <v>173</v>
      </c>
      <c r="I7" s="36">
        <v>122</v>
      </c>
      <c r="J7" s="36">
        <v>205</v>
      </c>
      <c r="K7" s="36">
        <v>188</v>
      </c>
      <c r="L7" s="36">
        <v>94</v>
      </c>
      <c r="M7" s="36">
        <v>110</v>
      </c>
      <c r="N7" s="36">
        <v>108</v>
      </c>
      <c r="O7" s="36">
        <v>111</v>
      </c>
      <c r="P7" s="36">
        <v>160</v>
      </c>
      <c r="Q7" s="36">
        <v>160</v>
      </c>
      <c r="R7" s="36">
        <v>118</v>
      </c>
      <c r="S7" s="36">
        <v>134</v>
      </c>
      <c r="T7" s="36">
        <v>105</v>
      </c>
      <c r="U7" s="36">
        <v>82</v>
      </c>
      <c r="V7" s="37">
        <v>61</v>
      </c>
      <c r="W7" s="36">
        <v>35</v>
      </c>
      <c r="X7" s="36">
        <v>18</v>
      </c>
      <c r="Y7" s="36">
        <v>3</v>
      </c>
      <c r="Z7" s="39">
        <f>SUM(Tabla38[[#This Row],[2002]:[2024]])</f>
        <v>2712</v>
      </c>
    </row>
    <row r="8" spans="2:26" ht="90" x14ac:dyDescent="0.25">
      <c r="B8" s="34" t="s">
        <v>4</v>
      </c>
      <c r="C8" s="35">
        <v>168</v>
      </c>
      <c r="D8" s="36">
        <v>167</v>
      </c>
      <c r="E8" s="36">
        <v>208</v>
      </c>
      <c r="F8" s="36">
        <v>301</v>
      </c>
      <c r="G8" s="36">
        <v>449</v>
      </c>
      <c r="H8" s="36">
        <v>236</v>
      </c>
      <c r="I8" s="36">
        <v>65</v>
      </c>
      <c r="J8" s="36">
        <v>89</v>
      </c>
      <c r="K8" s="36">
        <v>66</v>
      </c>
      <c r="L8" s="36">
        <v>77</v>
      </c>
      <c r="M8" s="36">
        <v>51</v>
      </c>
      <c r="N8" s="36">
        <v>173</v>
      </c>
      <c r="O8" s="36">
        <v>135</v>
      </c>
      <c r="P8" s="36">
        <v>131</v>
      </c>
      <c r="Q8" s="36">
        <v>134</v>
      </c>
      <c r="R8" s="36">
        <v>71</v>
      </c>
      <c r="S8" s="36">
        <v>58</v>
      </c>
      <c r="T8" s="36">
        <v>37</v>
      </c>
      <c r="U8" s="36">
        <v>32</v>
      </c>
      <c r="V8" s="37">
        <v>30</v>
      </c>
      <c r="W8" s="36">
        <v>14</v>
      </c>
      <c r="X8" s="36">
        <v>13</v>
      </c>
      <c r="Y8" s="36" t="s">
        <v>63</v>
      </c>
      <c r="Z8" s="39">
        <f>SUM(Tabla38[[#This Row],[2002]:[2024]])</f>
        <v>2705</v>
      </c>
    </row>
    <row r="9" spans="2:26" ht="30" x14ac:dyDescent="0.25">
      <c r="B9" s="34" t="s">
        <v>7</v>
      </c>
      <c r="C9" s="35">
        <v>92</v>
      </c>
      <c r="D9" s="36">
        <v>51</v>
      </c>
      <c r="E9" s="36">
        <v>106</v>
      </c>
      <c r="F9" s="36">
        <v>92</v>
      </c>
      <c r="G9" s="36">
        <v>137</v>
      </c>
      <c r="H9" s="36">
        <v>190</v>
      </c>
      <c r="I9" s="36">
        <v>146</v>
      </c>
      <c r="J9" s="36">
        <v>165</v>
      </c>
      <c r="K9" s="36">
        <v>214</v>
      </c>
      <c r="L9" s="36">
        <v>200</v>
      </c>
      <c r="M9" s="36">
        <v>103</v>
      </c>
      <c r="N9" s="36">
        <v>107</v>
      </c>
      <c r="O9" s="36">
        <v>110</v>
      </c>
      <c r="P9" s="36">
        <v>62</v>
      </c>
      <c r="Q9" s="36">
        <v>108</v>
      </c>
      <c r="R9" s="36">
        <v>66</v>
      </c>
      <c r="S9" s="36">
        <v>88</v>
      </c>
      <c r="T9" s="36">
        <v>61</v>
      </c>
      <c r="U9" s="36">
        <v>43</v>
      </c>
      <c r="V9" s="37">
        <v>37</v>
      </c>
      <c r="W9" s="36">
        <v>40</v>
      </c>
      <c r="X9" s="36">
        <v>45</v>
      </c>
      <c r="Y9" s="36" t="s">
        <v>63</v>
      </c>
      <c r="Z9" s="39">
        <f>SUM(Tabla38[[#This Row],[2002]:[2024]])</f>
        <v>2263</v>
      </c>
    </row>
    <row r="10" spans="2:26" ht="60" x14ac:dyDescent="0.25">
      <c r="B10" s="34" t="s">
        <v>10</v>
      </c>
      <c r="C10" s="35">
        <v>73</v>
      </c>
      <c r="D10" s="36">
        <v>53</v>
      </c>
      <c r="E10" s="36">
        <v>75</v>
      </c>
      <c r="F10" s="36">
        <v>157</v>
      </c>
      <c r="G10" s="36">
        <v>143</v>
      </c>
      <c r="H10" s="36">
        <v>91</v>
      </c>
      <c r="I10" s="36">
        <v>175</v>
      </c>
      <c r="J10" s="36">
        <v>87</v>
      </c>
      <c r="K10" s="36">
        <v>102</v>
      </c>
      <c r="L10" s="36">
        <v>115</v>
      </c>
      <c r="M10" s="36">
        <v>139</v>
      </c>
      <c r="N10" s="36">
        <v>99</v>
      </c>
      <c r="O10" s="36">
        <v>114</v>
      </c>
      <c r="P10" s="36">
        <v>107</v>
      </c>
      <c r="Q10" s="36">
        <v>92</v>
      </c>
      <c r="R10" s="36">
        <v>102</v>
      </c>
      <c r="S10" s="36">
        <v>140</v>
      </c>
      <c r="T10" s="36">
        <v>102</v>
      </c>
      <c r="U10" s="36">
        <v>115</v>
      </c>
      <c r="V10" s="37">
        <v>73</v>
      </c>
      <c r="W10" s="36">
        <v>63</v>
      </c>
      <c r="X10" s="36">
        <v>37</v>
      </c>
      <c r="Y10" s="36" t="s">
        <v>63</v>
      </c>
      <c r="Z10" s="39">
        <f>SUM(Tabla38[[#This Row],[2002]:[2024]])</f>
        <v>2254</v>
      </c>
    </row>
    <row r="11" spans="2:26" x14ac:dyDescent="0.25">
      <c r="B11" s="34" t="s">
        <v>8</v>
      </c>
      <c r="C11" s="35">
        <v>49</v>
      </c>
      <c r="D11" s="36">
        <v>37</v>
      </c>
      <c r="E11" s="36">
        <v>30</v>
      </c>
      <c r="F11" s="36">
        <v>63</v>
      </c>
      <c r="G11" s="36">
        <v>86</v>
      </c>
      <c r="H11" s="36">
        <v>38</v>
      </c>
      <c r="I11" s="36">
        <v>135</v>
      </c>
      <c r="J11" s="36">
        <v>110</v>
      </c>
      <c r="K11" s="36">
        <v>308</v>
      </c>
      <c r="L11" s="36">
        <v>227</v>
      </c>
      <c r="M11" s="36">
        <v>90</v>
      </c>
      <c r="N11" s="36">
        <v>138</v>
      </c>
      <c r="O11" s="36">
        <v>77</v>
      </c>
      <c r="P11" s="36">
        <v>134</v>
      </c>
      <c r="Q11" s="36">
        <v>105</v>
      </c>
      <c r="R11" s="36">
        <v>78</v>
      </c>
      <c r="S11" s="36">
        <v>69</v>
      </c>
      <c r="T11" s="36">
        <v>51</v>
      </c>
      <c r="U11" s="36">
        <v>85</v>
      </c>
      <c r="V11" s="37">
        <v>104</v>
      </c>
      <c r="W11" s="36">
        <v>26</v>
      </c>
      <c r="X11" s="36">
        <v>29</v>
      </c>
      <c r="Y11" s="36" t="s">
        <v>63</v>
      </c>
      <c r="Z11" s="39">
        <f>SUM(Tabla38[[#This Row],[2002]:[2024]])</f>
        <v>2069</v>
      </c>
    </row>
    <row r="12" spans="2:26" ht="105" x14ac:dyDescent="0.25">
      <c r="B12" s="34" t="s">
        <v>5</v>
      </c>
      <c r="C12" s="35">
        <v>64</v>
      </c>
      <c r="D12" s="36">
        <v>57</v>
      </c>
      <c r="E12" s="36">
        <v>112</v>
      </c>
      <c r="F12" s="36">
        <v>77</v>
      </c>
      <c r="G12" s="36">
        <v>69</v>
      </c>
      <c r="H12" s="36">
        <v>76</v>
      </c>
      <c r="I12" s="36">
        <v>54</v>
      </c>
      <c r="J12" s="36">
        <v>53</v>
      </c>
      <c r="K12" s="36">
        <v>21</v>
      </c>
      <c r="L12" s="36">
        <v>69</v>
      </c>
      <c r="M12" s="36">
        <v>58</v>
      </c>
      <c r="N12" s="36">
        <v>40</v>
      </c>
      <c r="O12" s="36">
        <v>51</v>
      </c>
      <c r="P12" s="36">
        <v>20</v>
      </c>
      <c r="Q12" s="36">
        <v>84</v>
      </c>
      <c r="R12" s="36">
        <v>32</v>
      </c>
      <c r="S12" s="36">
        <v>32</v>
      </c>
      <c r="T12" s="36">
        <v>19</v>
      </c>
      <c r="U12" s="36">
        <v>55</v>
      </c>
      <c r="V12" s="37">
        <v>146</v>
      </c>
      <c r="W12" s="36">
        <v>93</v>
      </c>
      <c r="X12" s="36">
        <v>109</v>
      </c>
      <c r="Y12" s="36" t="s">
        <v>63</v>
      </c>
      <c r="Z12" s="39">
        <f>SUM(Tabla38[[#This Row],[2002]:[2024]])</f>
        <v>1391</v>
      </c>
    </row>
    <row r="13" spans="2:26" x14ac:dyDescent="0.25">
      <c r="B13" s="34" t="s">
        <v>12</v>
      </c>
      <c r="C13" s="35">
        <v>81</v>
      </c>
      <c r="D13" s="36">
        <v>21</v>
      </c>
      <c r="E13" s="36">
        <v>52</v>
      </c>
      <c r="F13" s="36">
        <v>43</v>
      </c>
      <c r="G13" s="36">
        <v>20</v>
      </c>
      <c r="H13" s="36">
        <v>48</v>
      </c>
      <c r="I13" s="36">
        <v>70</v>
      </c>
      <c r="J13" s="36">
        <v>125</v>
      </c>
      <c r="K13" s="36">
        <v>170</v>
      </c>
      <c r="L13" s="36">
        <v>15</v>
      </c>
      <c r="M13" s="36">
        <v>43</v>
      </c>
      <c r="N13" s="36">
        <v>38</v>
      </c>
      <c r="O13" s="36">
        <v>28</v>
      </c>
      <c r="P13" s="36">
        <v>147</v>
      </c>
      <c r="Q13" s="36">
        <v>91</v>
      </c>
      <c r="R13" s="36">
        <v>13</v>
      </c>
      <c r="S13" s="36">
        <v>41</v>
      </c>
      <c r="T13" s="36">
        <v>62</v>
      </c>
      <c r="U13" s="36">
        <v>101</v>
      </c>
      <c r="V13" s="37">
        <v>108</v>
      </c>
      <c r="W13" s="36">
        <v>41</v>
      </c>
      <c r="X13" s="36">
        <v>18</v>
      </c>
      <c r="Y13" s="36" t="s">
        <v>63</v>
      </c>
      <c r="Z13" s="39">
        <f>SUM(Tabla38[[#This Row],[2002]:[2024]])</f>
        <v>1376</v>
      </c>
    </row>
    <row r="14" spans="2:26" ht="90" x14ac:dyDescent="0.25">
      <c r="B14" s="34" t="s">
        <v>16</v>
      </c>
      <c r="C14" s="35">
        <v>23</v>
      </c>
      <c r="D14" s="36">
        <v>29</v>
      </c>
      <c r="E14" s="36">
        <v>41</v>
      </c>
      <c r="F14" s="36">
        <v>16</v>
      </c>
      <c r="G14" s="36">
        <v>52</v>
      </c>
      <c r="H14" s="36">
        <v>72</v>
      </c>
      <c r="I14" s="36">
        <v>116</v>
      </c>
      <c r="J14" s="36">
        <v>251</v>
      </c>
      <c r="K14" s="36">
        <v>117</v>
      </c>
      <c r="L14" s="36">
        <v>89</v>
      </c>
      <c r="M14" s="36">
        <v>74</v>
      </c>
      <c r="N14" s="36">
        <v>34</v>
      </c>
      <c r="O14" s="36">
        <v>60</v>
      </c>
      <c r="P14" s="36">
        <v>50</v>
      </c>
      <c r="Q14" s="36">
        <v>21</v>
      </c>
      <c r="R14" s="36">
        <v>60</v>
      </c>
      <c r="S14" s="36">
        <v>37</v>
      </c>
      <c r="T14" s="36">
        <v>49</v>
      </c>
      <c r="U14" s="36">
        <v>50</v>
      </c>
      <c r="V14" s="37">
        <v>12</v>
      </c>
      <c r="W14" s="36">
        <v>12</v>
      </c>
      <c r="X14" s="36" t="s">
        <v>63</v>
      </c>
      <c r="Y14" s="36" t="s">
        <v>63</v>
      </c>
      <c r="Z14" s="39">
        <f>SUM(Tabla38[[#This Row],[2002]:[2024]])</f>
        <v>1265</v>
      </c>
    </row>
    <row r="15" spans="2:26" ht="90" x14ac:dyDescent="0.25">
      <c r="B15" s="34" t="s">
        <v>9</v>
      </c>
      <c r="C15" s="35">
        <v>139</v>
      </c>
      <c r="D15" s="36">
        <v>50</v>
      </c>
      <c r="E15" s="36">
        <v>69</v>
      </c>
      <c r="F15" s="36">
        <v>69</v>
      </c>
      <c r="G15" s="36">
        <v>59</v>
      </c>
      <c r="H15" s="36">
        <v>96</v>
      </c>
      <c r="I15" s="36">
        <v>48</v>
      </c>
      <c r="J15" s="36">
        <v>56</v>
      </c>
      <c r="K15" s="36">
        <v>64</v>
      </c>
      <c r="L15" s="36">
        <v>29</v>
      </c>
      <c r="M15" s="36">
        <v>35</v>
      </c>
      <c r="N15" s="36">
        <v>58</v>
      </c>
      <c r="O15" s="36">
        <v>55</v>
      </c>
      <c r="P15" s="36">
        <v>66</v>
      </c>
      <c r="Q15" s="36">
        <v>46</v>
      </c>
      <c r="R15" s="36">
        <v>39</v>
      </c>
      <c r="S15" s="36">
        <v>41</v>
      </c>
      <c r="T15" s="36">
        <v>18</v>
      </c>
      <c r="U15" s="36">
        <v>24</v>
      </c>
      <c r="V15" s="37">
        <v>5</v>
      </c>
      <c r="W15" s="36">
        <v>55</v>
      </c>
      <c r="X15" s="36">
        <v>14</v>
      </c>
      <c r="Y15" s="36" t="s">
        <v>63</v>
      </c>
      <c r="Z15" s="39">
        <f>SUM(Tabla38[[#This Row],[2002]:[2024]])</f>
        <v>1135</v>
      </c>
    </row>
    <row r="16" spans="2:26" x14ac:dyDescent="0.25">
      <c r="B16" s="34" t="s">
        <v>13</v>
      </c>
      <c r="C16" s="35">
        <v>211</v>
      </c>
      <c r="D16" s="36">
        <v>117</v>
      </c>
      <c r="E16" s="36">
        <v>55</v>
      </c>
      <c r="F16" s="36">
        <v>38</v>
      </c>
      <c r="G16" s="36">
        <v>58</v>
      </c>
      <c r="H16" s="36">
        <v>50</v>
      </c>
      <c r="I16" s="36">
        <v>8</v>
      </c>
      <c r="J16" s="36">
        <v>5</v>
      </c>
      <c r="K16" s="36">
        <v>25</v>
      </c>
      <c r="L16" s="36">
        <v>40</v>
      </c>
      <c r="M16" s="36">
        <v>10</v>
      </c>
      <c r="N16" s="36">
        <v>10</v>
      </c>
      <c r="O16" s="36">
        <v>15</v>
      </c>
      <c r="P16" s="36">
        <v>46</v>
      </c>
      <c r="Q16" s="36">
        <v>51</v>
      </c>
      <c r="R16" s="36">
        <v>43</v>
      </c>
      <c r="S16" s="36">
        <v>36</v>
      </c>
      <c r="T16" s="36">
        <v>1</v>
      </c>
      <c r="U16" s="36">
        <v>26</v>
      </c>
      <c r="V16" s="37">
        <v>7</v>
      </c>
      <c r="W16" s="36">
        <v>15</v>
      </c>
      <c r="X16" s="36">
        <v>27</v>
      </c>
      <c r="Y16" s="36" t="s">
        <v>63</v>
      </c>
      <c r="Z16" s="39">
        <f>SUM(Tabla38[[#This Row],[2002]:[2024]])</f>
        <v>894</v>
      </c>
    </row>
    <row r="17" spans="2:26" x14ac:dyDescent="0.25">
      <c r="B17" s="34" t="s">
        <v>11</v>
      </c>
      <c r="C17" s="35">
        <v>36</v>
      </c>
      <c r="D17" s="36">
        <v>38</v>
      </c>
      <c r="E17" s="36">
        <v>15</v>
      </c>
      <c r="F17" s="36">
        <v>55</v>
      </c>
      <c r="G17" s="36">
        <v>50</v>
      </c>
      <c r="H17" s="36">
        <v>77</v>
      </c>
      <c r="I17" s="36">
        <v>67</v>
      </c>
      <c r="J17" s="36">
        <v>34</v>
      </c>
      <c r="K17" s="36">
        <v>29</v>
      </c>
      <c r="L17" s="36">
        <v>20</v>
      </c>
      <c r="M17" s="36">
        <v>20</v>
      </c>
      <c r="N17" s="36">
        <v>42</v>
      </c>
      <c r="O17" s="36">
        <v>37</v>
      </c>
      <c r="P17" s="36">
        <v>41</v>
      </c>
      <c r="Q17" s="36">
        <v>76</v>
      </c>
      <c r="R17" s="36">
        <v>56</v>
      </c>
      <c r="S17" s="36">
        <v>41</v>
      </c>
      <c r="T17" s="36">
        <v>34</v>
      </c>
      <c r="U17" s="36">
        <v>5</v>
      </c>
      <c r="V17" s="37">
        <v>41</v>
      </c>
      <c r="W17" s="36">
        <v>2</v>
      </c>
      <c r="X17" s="36">
        <v>15</v>
      </c>
      <c r="Y17" s="36">
        <v>1</v>
      </c>
      <c r="Z17" s="39">
        <f>SUM(Tabla38[[#This Row],[2002]:[2024]])</f>
        <v>832</v>
      </c>
    </row>
    <row r="18" spans="2:26" x14ac:dyDescent="0.25">
      <c r="B18" s="34" t="s">
        <v>14</v>
      </c>
      <c r="C18" s="35">
        <v>31</v>
      </c>
      <c r="D18" s="36" t="s">
        <v>63</v>
      </c>
      <c r="E18" s="36">
        <v>13</v>
      </c>
      <c r="F18" s="36">
        <v>40</v>
      </c>
      <c r="G18" s="36">
        <v>39</v>
      </c>
      <c r="H18" s="36">
        <v>37</v>
      </c>
      <c r="I18" s="36">
        <v>51</v>
      </c>
      <c r="J18" s="36">
        <v>41</v>
      </c>
      <c r="K18" s="36">
        <v>59</v>
      </c>
      <c r="L18" s="36">
        <v>38</v>
      </c>
      <c r="M18" s="36">
        <v>43</v>
      </c>
      <c r="N18" s="36">
        <v>100</v>
      </c>
      <c r="O18" s="36">
        <v>80</v>
      </c>
      <c r="P18" s="36">
        <v>34</v>
      </c>
      <c r="Q18" s="36">
        <v>43</v>
      </c>
      <c r="R18" s="36">
        <v>17</v>
      </c>
      <c r="S18" s="36">
        <v>14</v>
      </c>
      <c r="T18" s="36">
        <v>61</v>
      </c>
      <c r="U18" s="36">
        <v>35</v>
      </c>
      <c r="V18" s="37">
        <v>8</v>
      </c>
      <c r="W18" s="36">
        <v>22</v>
      </c>
      <c r="X18" s="36">
        <v>7</v>
      </c>
      <c r="Y18" s="36">
        <v>18</v>
      </c>
      <c r="Z18" s="39">
        <f>SUM(Tabla38[[#This Row],[2002]:[2024]])</f>
        <v>831</v>
      </c>
    </row>
    <row r="19" spans="2:26" ht="30" x14ac:dyDescent="0.25">
      <c r="B19" s="34" t="s">
        <v>17</v>
      </c>
      <c r="C19" s="35">
        <v>10</v>
      </c>
      <c r="D19" s="36">
        <v>12</v>
      </c>
      <c r="E19" s="36">
        <v>39</v>
      </c>
      <c r="F19" s="36">
        <v>41</v>
      </c>
      <c r="G19" s="36">
        <v>39</v>
      </c>
      <c r="H19" s="36">
        <v>49</v>
      </c>
      <c r="I19" s="36">
        <v>13</v>
      </c>
      <c r="J19" s="36">
        <v>39</v>
      </c>
      <c r="K19" s="36">
        <v>20</v>
      </c>
      <c r="L19" s="36">
        <v>50</v>
      </c>
      <c r="M19" s="36">
        <v>43</v>
      </c>
      <c r="N19" s="36">
        <v>17</v>
      </c>
      <c r="O19" s="36">
        <v>30</v>
      </c>
      <c r="P19" s="36">
        <v>50</v>
      </c>
      <c r="Q19" s="36">
        <v>25</v>
      </c>
      <c r="R19" s="36">
        <v>53</v>
      </c>
      <c r="S19" s="36">
        <v>54</v>
      </c>
      <c r="T19" s="36">
        <v>43</v>
      </c>
      <c r="U19" s="36">
        <v>31</v>
      </c>
      <c r="V19" s="37">
        <v>31</v>
      </c>
      <c r="W19" s="36">
        <v>18</v>
      </c>
      <c r="X19" s="36">
        <v>10</v>
      </c>
      <c r="Y19" s="36">
        <v>4</v>
      </c>
      <c r="Z19" s="39">
        <f>SUM(Tabla38[[#This Row],[2002]:[2024]])</f>
        <v>721</v>
      </c>
    </row>
    <row r="20" spans="2:26" ht="105" x14ac:dyDescent="0.25">
      <c r="B20" s="34" t="s">
        <v>22</v>
      </c>
      <c r="C20" s="35">
        <v>4</v>
      </c>
      <c r="D20" s="36">
        <v>10</v>
      </c>
      <c r="E20" s="36">
        <v>3</v>
      </c>
      <c r="F20" s="36">
        <v>4</v>
      </c>
      <c r="G20" s="36">
        <v>109</v>
      </c>
      <c r="H20" s="36">
        <v>59</v>
      </c>
      <c r="I20" s="36">
        <v>13</v>
      </c>
      <c r="J20" s="36">
        <v>25</v>
      </c>
      <c r="K20" s="36">
        <v>35</v>
      </c>
      <c r="L20" s="36">
        <v>19</v>
      </c>
      <c r="M20" s="36">
        <v>10</v>
      </c>
      <c r="N20" s="36">
        <v>63</v>
      </c>
      <c r="O20" s="36">
        <v>22</v>
      </c>
      <c r="P20" s="36">
        <v>18</v>
      </c>
      <c r="Q20" s="36">
        <v>2</v>
      </c>
      <c r="R20" s="36">
        <v>13</v>
      </c>
      <c r="S20" s="36">
        <v>22</v>
      </c>
      <c r="T20" s="36">
        <v>87</v>
      </c>
      <c r="U20" s="36">
        <v>26</v>
      </c>
      <c r="V20" s="37">
        <v>75</v>
      </c>
      <c r="W20" s="36">
        <v>27</v>
      </c>
      <c r="X20" s="36">
        <v>14</v>
      </c>
      <c r="Y20" s="36">
        <v>32</v>
      </c>
      <c r="Z20" s="39">
        <f>SUM(Tabla38[[#This Row],[2002]:[2024]])</f>
        <v>692</v>
      </c>
    </row>
    <row r="21" spans="2:26" ht="45" x14ac:dyDescent="0.25">
      <c r="B21" s="34" t="s">
        <v>15</v>
      </c>
      <c r="C21" s="35">
        <v>26</v>
      </c>
      <c r="D21" s="36">
        <v>27</v>
      </c>
      <c r="E21" s="36">
        <v>20</v>
      </c>
      <c r="F21" s="36">
        <v>36</v>
      </c>
      <c r="G21" s="36">
        <v>75</v>
      </c>
      <c r="H21" s="36">
        <v>49</v>
      </c>
      <c r="I21" s="36">
        <v>12</v>
      </c>
      <c r="J21" s="36">
        <v>14</v>
      </c>
      <c r="K21" s="36">
        <v>44</v>
      </c>
      <c r="L21" s="36">
        <v>14</v>
      </c>
      <c r="M21" s="36">
        <v>26</v>
      </c>
      <c r="N21" s="36">
        <v>25</v>
      </c>
      <c r="O21" s="36">
        <v>23</v>
      </c>
      <c r="P21" s="36">
        <v>48</v>
      </c>
      <c r="Q21" s="36">
        <v>31</v>
      </c>
      <c r="R21" s="36">
        <v>24</v>
      </c>
      <c r="S21" s="36">
        <v>24</v>
      </c>
      <c r="T21" s="36">
        <v>12</v>
      </c>
      <c r="U21" s="36">
        <v>14</v>
      </c>
      <c r="V21" s="37">
        <v>41</v>
      </c>
      <c r="W21" s="36">
        <v>19</v>
      </c>
      <c r="X21" s="36">
        <v>28</v>
      </c>
      <c r="Y21" s="36" t="s">
        <v>63</v>
      </c>
      <c r="Z21" s="39">
        <f>SUM(Tabla38[[#This Row],[2002]:[2024]])</f>
        <v>632</v>
      </c>
    </row>
    <row r="22" spans="2:26" ht="45" x14ac:dyDescent="0.25">
      <c r="B22" s="34" t="s">
        <v>28</v>
      </c>
      <c r="C22" s="35">
        <v>22</v>
      </c>
      <c r="D22" s="36">
        <v>29</v>
      </c>
      <c r="E22" s="36">
        <v>18</v>
      </c>
      <c r="F22" s="36">
        <v>22</v>
      </c>
      <c r="G22" s="36">
        <v>46</v>
      </c>
      <c r="H22" s="36">
        <v>89</v>
      </c>
      <c r="I22" s="36">
        <v>71</v>
      </c>
      <c r="J22" s="36">
        <v>51</v>
      </c>
      <c r="K22" s="36">
        <v>64</v>
      </c>
      <c r="L22" s="36">
        <v>41</v>
      </c>
      <c r="M22" s="36">
        <v>13</v>
      </c>
      <c r="N22" s="36">
        <v>11</v>
      </c>
      <c r="O22" s="36">
        <v>16</v>
      </c>
      <c r="P22" s="36">
        <v>25</v>
      </c>
      <c r="Q22" s="36">
        <v>10</v>
      </c>
      <c r="R22" s="36">
        <v>30</v>
      </c>
      <c r="S22" s="36">
        <v>47</v>
      </c>
      <c r="T22" s="36">
        <v>13</v>
      </c>
      <c r="U22" s="36">
        <v>4</v>
      </c>
      <c r="V22" s="37">
        <v>2</v>
      </c>
      <c r="W22" s="36">
        <v>3</v>
      </c>
      <c r="X22" s="36" t="s">
        <v>63</v>
      </c>
      <c r="Y22" s="36" t="s">
        <v>63</v>
      </c>
      <c r="Z22" s="39">
        <f>SUM(Tabla38[[#This Row],[2002]:[2024]])</f>
        <v>627</v>
      </c>
    </row>
    <row r="23" spans="2:26" ht="30" x14ac:dyDescent="0.25">
      <c r="B23" s="34" t="s">
        <v>23</v>
      </c>
      <c r="C23" s="35" t="s">
        <v>63</v>
      </c>
      <c r="D23" s="36">
        <v>157</v>
      </c>
      <c r="E23" s="36">
        <v>56</v>
      </c>
      <c r="F23" s="36">
        <v>8</v>
      </c>
      <c r="G23" s="36">
        <v>31</v>
      </c>
      <c r="H23" s="36">
        <v>47</v>
      </c>
      <c r="I23" s="36">
        <v>13</v>
      </c>
      <c r="J23" s="36">
        <v>8</v>
      </c>
      <c r="K23" s="36">
        <v>62</v>
      </c>
      <c r="L23" s="36">
        <v>38</v>
      </c>
      <c r="M23" s="36" t="s">
        <v>63</v>
      </c>
      <c r="N23" s="36">
        <v>23</v>
      </c>
      <c r="O23" s="36">
        <v>3</v>
      </c>
      <c r="P23" s="36">
        <v>12</v>
      </c>
      <c r="Q23" s="36">
        <v>17</v>
      </c>
      <c r="R23" s="36">
        <v>16</v>
      </c>
      <c r="S23" s="36">
        <v>23</v>
      </c>
      <c r="T23" s="36">
        <v>2</v>
      </c>
      <c r="U23" s="36">
        <v>19</v>
      </c>
      <c r="V23" s="37">
        <v>10</v>
      </c>
      <c r="W23" s="36">
        <v>13</v>
      </c>
      <c r="X23" s="36">
        <v>10</v>
      </c>
      <c r="Y23" s="36" t="s">
        <v>63</v>
      </c>
      <c r="Z23" s="39">
        <f>SUM(Tabla38[[#This Row],[2002]:[2024]])</f>
        <v>568</v>
      </c>
    </row>
    <row r="24" spans="2:26" ht="90" x14ac:dyDescent="0.25">
      <c r="B24" s="34" t="s">
        <v>18</v>
      </c>
      <c r="C24" s="35">
        <v>1</v>
      </c>
      <c r="D24" s="36">
        <v>15</v>
      </c>
      <c r="E24" s="36">
        <v>5</v>
      </c>
      <c r="F24" s="36">
        <v>11</v>
      </c>
      <c r="G24" s="36">
        <v>42</v>
      </c>
      <c r="H24" s="36">
        <v>14</v>
      </c>
      <c r="I24" s="36">
        <v>24</v>
      </c>
      <c r="J24" s="36">
        <v>44</v>
      </c>
      <c r="K24" s="36">
        <v>33</v>
      </c>
      <c r="L24" s="36">
        <v>25</v>
      </c>
      <c r="M24" s="36">
        <v>30</v>
      </c>
      <c r="N24" s="36">
        <v>9</v>
      </c>
      <c r="O24" s="36">
        <v>14</v>
      </c>
      <c r="P24" s="36">
        <v>16</v>
      </c>
      <c r="Q24" s="36">
        <v>58</v>
      </c>
      <c r="R24" s="36">
        <v>18</v>
      </c>
      <c r="S24" s="36">
        <v>24</v>
      </c>
      <c r="T24" s="36">
        <v>3</v>
      </c>
      <c r="U24" s="36">
        <v>12</v>
      </c>
      <c r="V24" s="37">
        <v>12</v>
      </c>
      <c r="W24" s="36">
        <v>10</v>
      </c>
      <c r="X24" s="36">
        <v>3</v>
      </c>
      <c r="Y24" s="36" t="s">
        <v>63</v>
      </c>
      <c r="Z24" s="39">
        <f>SUM(Tabla38[[#This Row],[2002]:[2024]])</f>
        <v>423</v>
      </c>
    </row>
    <row r="25" spans="2:26" ht="30" x14ac:dyDescent="0.25">
      <c r="B25" s="34" t="s">
        <v>20</v>
      </c>
      <c r="C25" s="35">
        <v>3</v>
      </c>
      <c r="D25" s="36">
        <v>9</v>
      </c>
      <c r="E25" s="36">
        <v>14</v>
      </c>
      <c r="F25" s="36">
        <v>2</v>
      </c>
      <c r="G25" s="36">
        <v>8</v>
      </c>
      <c r="H25" s="36">
        <v>30</v>
      </c>
      <c r="I25" s="36">
        <v>56</v>
      </c>
      <c r="J25" s="36">
        <v>44</v>
      </c>
      <c r="K25" s="36">
        <v>22</v>
      </c>
      <c r="L25" s="36">
        <v>50</v>
      </c>
      <c r="M25" s="36">
        <v>10</v>
      </c>
      <c r="N25" s="36">
        <v>8</v>
      </c>
      <c r="O25" s="36">
        <v>3</v>
      </c>
      <c r="P25" s="36">
        <v>2</v>
      </c>
      <c r="Q25" s="36">
        <v>6</v>
      </c>
      <c r="R25" s="36">
        <v>3</v>
      </c>
      <c r="S25" s="36">
        <v>23</v>
      </c>
      <c r="T25" s="36">
        <v>51</v>
      </c>
      <c r="U25" s="36">
        <v>51</v>
      </c>
      <c r="V25" s="37">
        <v>8</v>
      </c>
      <c r="W25" s="36">
        <v>6</v>
      </c>
      <c r="X25" s="36">
        <v>2</v>
      </c>
      <c r="Y25" s="36" t="s">
        <v>63</v>
      </c>
      <c r="Z25" s="39">
        <f>SUM(Tabla38[[#This Row],[2002]:[2024]])</f>
        <v>411</v>
      </c>
    </row>
    <row r="26" spans="2:26" x14ac:dyDescent="0.25">
      <c r="B26" s="34" t="s">
        <v>19</v>
      </c>
      <c r="C26" s="35">
        <v>73</v>
      </c>
      <c r="D26" s="36">
        <v>14</v>
      </c>
      <c r="E26" s="36">
        <v>21</v>
      </c>
      <c r="F26" s="36">
        <v>10</v>
      </c>
      <c r="G26" s="36">
        <v>5</v>
      </c>
      <c r="H26" s="36">
        <v>16</v>
      </c>
      <c r="I26" s="36">
        <v>16</v>
      </c>
      <c r="J26" s="36">
        <v>28</v>
      </c>
      <c r="K26" s="36">
        <v>26</v>
      </c>
      <c r="L26" s="36">
        <v>27</v>
      </c>
      <c r="M26" s="36">
        <v>21</v>
      </c>
      <c r="N26" s="36">
        <v>6</v>
      </c>
      <c r="O26" s="36">
        <v>18</v>
      </c>
      <c r="P26" s="36">
        <v>7</v>
      </c>
      <c r="Q26" s="36">
        <v>10</v>
      </c>
      <c r="R26" s="36">
        <v>16</v>
      </c>
      <c r="S26" s="36">
        <v>8</v>
      </c>
      <c r="T26" s="36">
        <v>61</v>
      </c>
      <c r="U26" s="36">
        <v>6</v>
      </c>
      <c r="V26" s="37">
        <v>3</v>
      </c>
      <c r="W26" s="36">
        <v>5</v>
      </c>
      <c r="X26" s="36">
        <v>1</v>
      </c>
      <c r="Y26" s="36" t="s">
        <v>63</v>
      </c>
      <c r="Z26" s="39">
        <f>SUM(Tabla38[[#This Row],[2002]:[2024]])</f>
        <v>398</v>
      </c>
    </row>
    <row r="27" spans="2:26" x14ac:dyDescent="0.25">
      <c r="B27" s="34" t="s">
        <v>21</v>
      </c>
      <c r="C27" s="35">
        <v>3</v>
      </c>
      <c r="D27" s="36">
        <v>21</v>
      </c>
      <c r="E27" s="36">
        <v>21</v>
      </c>
      <c r="F27" s="36">
        <v>11</v>
      </c>
      <c r="G27" s="36">
        <v>23</v>
      </c>
      <c r="H27" s="36">
        <v>63</v>
      </c>
      <c r="I27" s="36">
        <v>49</v>
      </c>
      <c r="J27" s="36">
        <v>6</v>
      </c>
      <c r="K27" s="36">
        <v>38</v>
      </c>
      <c r="L27" s="36">
        <v>26</v>
      </c>
      <c r="M27" s="36">
        <v>24</v>
      </c>
      <c r="N27" s="36">
        <v>6</v>
      </c>
      <c r="O27" s="36">
        <v>14</v>
      </c>
      <c r="P27" s="36">
        <v>20</v>
      </c>
      <c r="Q27" s="36">
        <v>22</v>
      </c>
      <c r="R27" s="36">
        <v>2</v>
      </c>
      <c r="S27" s="36">
        <v>2</v>
      </c>
      <c r="T27" s="36">
        <v>8</v>
      </c>
      <c r="U27" s="36">
        <v>23</v>
      </c>
      <c r="V27" s="37">
        <v>3</v>
      </c>
      <c r="W27" s="36">
        <v>4</v>
      </c>
      <c r="X27" s="36">
        <v>2</v>
      </c>
      <c r="Y27" s="36" t="s">
        <v>63</v>
      </c>
      <c r="Z27" s="39">
        <f>SUM(Tabla38[[#This Row],[2002]:[2024]])</f>
        <v>391</v>
      </c>
    </row>
    <row r="28" spans="2:26" ht="60" x14ac:dyDescent="0.25">
      <c r="B28" s="34" t="s">
        <v>25</v>
      </c>
      <c r="C28" s="35">
        <v>28</v>
      </c>
      <c r="D28" s="36">
        <v>31</v>
      </c>
      <c r="E28" s="36">
        <v>14</v>
      </c>
      <c r="F28" s="36">
        <v>18</v>
      </c>
      <c r="G28" s="36">
        <v>10</v>
      </c>
      <c r="H28" s="36">
        <v>26</v>
      </c>
      <c r="I28" s="36">
        <v>1</v>
      </c>
      <c r="J28" s="36">
        <v>3</v>
      </c>
      <c r="K28" s="36">
        <v>33</v>
      </c>
      <c r="L28" s="36">
        <v>7</v>
      </c>
      <c r="M28" s="36">
        <v>9</v>
      </c>
      <c r="N28" s="36">
        <v>1</v>
      </c>
      <c r="O28" s="36">
        <v>6</v>
      </c>
      <c r="P28" s="36">
        <v>127</v>
      </c>
      <c r="Q28" s="36">
        <v>10</v>
      </c>
      <c r="R28" s="36">
        <v>6</v>
      </c>
      <c r="S28" s="36">
        <v>14</v>
      </c>
      <c r="T28" s="36">
        <v>43</v>
      </c>
      <c r="U28" s="36">
        <v>1</v>
      </c>
      <c r="V28" s="37" t="s">
        <v>63</v>
      </c>
      <c r="W28" s="36" t="s">
        <v>63</v>
      </c>
      <c r="X28" s="36" t="s">
        <v>63</v>
      </c>
      <c r="Y28" s="36" t="s">
        <v>63</v>
      </c>
      <c r="Z28" s="39">
        <f>SUM(Tabla38[[#This Row],[2002]:[2024]])</f>
        <v>388</v>
      </c>
    </row>
    <row r="29" spans="2:26" ht="60" x14ac:dyDescent="0.25">
      <c r="B29" s="34" t="s">
        <v>26</v>
      </c>
      <c r="C29" s="35">
        <v>6</v>
      </c>
      <c r="D29" s="36">
        <v>4</v>
      </c>
      <c r="E29" s="36">
        <v>13</v>
      </c>
      <c r="F29" s="36">
        <v>3</v>
      </c>
      <c r="G29" s="36">
        <v>19</v>
      </c>
      <c r="H29" s="36">
        <v>20</v>
      </c>
      <c r="I29" s="36">
        <v>10</v>
      </c>
      <c r="J29" s="36">
        <v>29</v>
      </c>
      <c r="K29" s="36">
        <v>5</v>
      </c>
      <c r="L29" s="36">
        <v>9</v>
      </c>
      <c r="M29" s="36">
        <v>6</v>
      </c>
      <c r="N29" s="36" t="s">
        <v>63</v>
      </c>
      <c r="O29" s="36">
        <v>6</v>
      </c>
      <c r="P29" s="36">
        <v>46</v>
      </c>
      <c r="Q29" s="36">
        <v>51</v>
      </c>
      <c r="R29" s="36">
        <v>18</v>
      </c>
      <c r="S29" s="36">
        <v>15</v>
      </c>
      <c r="T29" s="36">
        <v>15</v>
      </c>
      <c r="U29" s="36">
        <v>15</v>
      </c>
      <c r="V29" s="37">
        <v>10</v>
      </c>
      <c r="W29" s="36">
        <v>3</v>
      </c>
      <c r="X29" s="36">
        <v>11</v>
      </c>
      <c r="Y29" s="36" t="s">
        <v>63</v>
      </c>
      <c r="Z29" s="39">
        <f>SUM(Tabla38[[#This Row],[2002]:[2024]])</f>
        <v>314</v>
      </c>
    </row>
    <row r="30" spans="2:26" ht="60" x14ac:dyDescent="0.25">
      <c r="B30" s="34" t="s">
        <v>27</v>
      </c>
      <c r="C30" s="35">
        <v>45</v>
      </c>
      <c r="D30" s="36">
        <v>15</v>
      </c>
      <c r="E30" s="36">
        <v>3</v>
      </c>
      <c r="F30" s="36">
        <v>21</v>
      </c>
      <c r="G30" s="36">
        <v>24</v>
      </c>
      <c r="H30" s="36">
        <v>17</v>
      </c>
      <c r="I30" s="36">
        <v>67</v>
      </c>
      <c r="J30" s="36">
        <v>16</v>
      </c>
      <c r="K30" s="36" t="s">
        <v>63</v>
      </c>
      <c r="L30" s="36">
        <v>7</v>
      </c>
      <c r="M30" s="36">
        <v>16</v>
      </c>
      <c r="N30" s="36">
        <v>6</v>
      </c>
      <c r="O30" s="36">
        <v>7</v>
      </c>
      <c r="P30" s="36" t="s">
        <v>63</v>
      </c>
      <c r="Q30" s="36">
        <v>17</v>
      </c>
      <c r="R30" s="36">
        <v>19</v>
      </c>
      <c r="S30" s="36">
        <v>5</v>
      </c>
      <c r="T30" s="36">
        <v>16</v>
      </c>
      <c r="U30" s="36" t="s">
        <v>63</v>
      </c>
      <c r="V30" s="37" t="s">
        <v>63</v>
      </c>
      <c r="W30" s="36" t="s">
        <v>63</v>
      </c>
      <c r="X30" s="36">
        <v>7</v>
      </c>
      <c r="Y30" s="36" t="s">
        <v>63</v>
      </c>
      <c r="Z30" s="39">
        <f>SUM(Tabla38[[#This Row],[2002]:[2024]])</f>
        <v>308</v>
      </c>
    </row>
    <row r="31" spans="2:26" ht="45" x14ac:dyDescent="0.25">
      <c r="B31" s="34" t="s">
        <v>24</v>
      </c>
      <c r="C31" s="35">
        <v>16</v>
      </c>
      <c r="D31" s="36" t="s">
        <v>63</v>
      </c>
      <c r="E31" s="36">
        <v>5</v>
      </c>
      <c r="F31" s="36">
        <v>1</v>
      </c>
      <c r="G31" s="36">
        <v>15</v>
      </c>
      <c r="H31" s="36">
        <v>9</v>
      </c>
      <c r="I31" s="36" t="s">
        <v>63</v>
      </c>
      <c r="J31" s="36">
        <v>11</v>
      </c>
      <c r="K31" s="36">
        <v>10</v>
      </c>
      <c r="L31" s="36">
        <v>8</v>
      </c>
      <c r="M31" s="36" t="s">
        <v>63</v>
      </c>
      <c r="N31" s="36" t="s">
        <v>63</v>
      </c>
      <c r="O31" s="36">
        <v>2</v>
      </c>
      <c r="P31" s="36">
        <v>22</v>
      </c>
      <c r="Q31" s="36" t="s">
        <v>63</v>
      </c>
      <c r="R31" s="36">
        <v>12</v>
      </c>
      <c r="S31" s="36" t="s">
        <v>63</v>
      </c>
      <c r="T31" s="36">
        <v>19</v>
      </c>
      <c r="U31" s="36">
        <v>10</v>
      </c>
      <c r="V31" s="37">
        <v>12</v>
      </c>
      <c r="W31" s="36">
        <v>13</v>
      </c>
      <c r="X31" s="36">
        <v>18</v>
      </c>
      <c r="Y31" s="36" t="s">
        <v>63</v>
      </c>
      <c r="Z31" s="39">
        <f>SUM(Tabla38[[#This Row],[2002]:[2024]])</f>
        <v>183</v>
      </c>
    </row>
    <row r="32" spans="2:26" ht="45" x14ac:dyDescent="0.25">
      <c r="B32" s="34" t="s">
        <v>29</v>
      </c>
      <c r="C32" s="35">
        <v>6</v>
      </c>
      <c r="D32" s="36">
        <v>12</v>
      </c>
      <c r="E32" s="36" t="s">
        <v>63</v>
      </c>
      <c r="F32" s="36">
        <v>1</v>
      </c>
      <c r="G32" s="36">
        <v>4</v>
      </c>
      <c r="H32" s="36" t="s">
        <v>63</v>
      </c>
      <c r="I32" s="36">
        <v>2</v>
      </c>
      <c r="J32" s="36">
        <v>4</v>
      </c>
      <c r="K32" s="36">
        <v>2</v>
      </c>
      <c r="L32" s="36" t="s">
        <v>63</v>
      </c>
      <c r="M32" s="36">
        <v>2</v>
      </c>
      <c r="N32" s="36" t="s">
        <v>63</v>
      </c>
      <c r="O32" s="36">
        <v>2</v>
      </c>
      <c r="P32" s="36" t="s">
        <v>63</v>
      </c>
      <c r="Q32" s="36">
        <v>1</v>
      </c>
      <c r="R32" s="36" t="s">
        <v>63</v>
      </c>
      <c r="S32" s="36">
        <v>9</v>
      </c>
      <c r="T32" s="36">
        <v>7</v>
      </c>
      <c r="U32" s="36" t="s">
        <v>63</v>
      </c>
      <c r="V32" s="37" t="s">
        <v>63</v>
      </c>
      <c r="W32" s="36" t="s">
        <v>63</v>
      </c>
      <c r="X32" s="36" t="s">
        <v>63</v>
      </c>
      <c r="Y32" s="36" t="s">
        <v>63</v>
      </c>
      <c r="Z32" s="39">
        <f>SUM(Tabla38[[#This Row],[2002]:[2024]])</f>
        <v>52</v>
      </c>
    </row>
    <row r="33" spans="2:26" ht="90" x14ac:dyDescent="0.25">
      <c r="B33" s="34" t="s">
        <v>30</v>
      </c>
      <c r="C33" s="35" t="s">
        <v>63</v>
      </c>
      <c r="D33" s="36" t="s">
        <v>63</v>
      </c>
      <c r="E33" s="36" t="s">
        <v>63</v>
      </c>
      <c r="F33" s="36" t="s">
        <v>63</v>
      </c>
      <c r="G33" s="36" t="s">
        <v>63</v>
      </c>
      <c r="H33" s="36" t="s">
        <v>63</v>
      </c>
      <c r="I33" s="36">
        <v>10</v>
      </c>
      <c r="J33" s="36" t="s">
        <v>63</v>
      </c>
      <c r="K33" s="36" t="s">
        <v>63</v>
      </c>
      <c r="L33" s="36" t="s">
        <v>63</v>
      </c>
      <c r="M33" s="36" t="s">
        <v>63</v>
      </c>
      <c r="N33" s="36" t="s">
        <v>63</v>
      </c>
      <c r="O33" s="36" t="s">
        <v>63</v>
      </c>
      <c r="P33" s="36" t="s">
        <v>63</v>
      </c>
      <c r="Q33" s="36" t="s">
        <v>63</v>
      </c>
      <c r="R33" s="36" t="s">
        <v>63</v>
      </c>
      <c r="S33" s="36" t="s">
        <v>63</v>
      </c>
      <c r="T33" s="36" t="s">
        <v>63</v>
      </c>
      <c r="U33" s="36" t="s">
        <v>63</v>
      </c>
      <c r="V33" s="37" t="s">
        <v>63</v>
      </c>
      <c r="W33" s="36" t="s">
        <v>63</v>
      </c>
      <c r="X33" s="36" t="s">
        <v>63</v>
      </c>
      <c r="Y33" s="36" t="s">
        <v>63</v>
      </c>
      <c r="Z33" s="39">
        <f>SUM(Tabla38[[#This Row],[2002]:[2024]])</f>
        <v>10</v>
      </c>
    </row>
    <row r="34" spans="2:26" ht="60" x14ac:dyDescent="0.25">
      <c r="B34" s="34" t="s">
        <v>31</v>
      </c>
      <c r="C34" s="35">
        <v>3</v>
      </c>
      <c r="D34" s="36" t="s">
        <v>63</v>
      </c>
      <c r="E34" s="36" t="s">
        <v>63</v>
      </c>
      <c r="F34" s="36" t="s">
        <v>63</v>
      </c>
      <c r="G34" s="36" t="s">
        <v>63</v>
      </c>
      <c r="H34" s="36" t="s">
        <v>63</v>
      </c>
      <c r="I34" s="36" t="s">
        <v>63</v>
      </c>
      <c r="J34" s="36" t="s">
        <v>63</v>
      </c>
      <c r="K34" s="36" t="s">
        <v>63</v>
      </c>
      <c r="L34" s="36" t="s">
        <v>63</v>
      </c>
      <c r="M34" s="36" t="s">
        <v>63</v>
      </c>
      <c r="N34" s="36" t="s">
        <v>63</v>
      </c>
      <c r="O34" s="36" t="s">
        <v>63</v>
      </c>
      <c r="P34" s="36" t="s">
        <v>63</v>
      </c>
      <c r="Q34" s="36" t="s">
        <v>63</v>
      </c>
      <c r="R34" s="36" t="s">
        <v>63</v>
      </c>
      <c r="S34" s="36" t="s">
        <v>63</v>
      </c>
      <c r="T34" s="36" t="s">
        <v>63</v>
      </c>
      <c r="U34" s="36" t="s">
        <v>63</v>
      </c>
      <c r="V34" s="37" t="s">
        <v>63</v>
      </c>
      <c r="W34" s="36" t="s">
        <v>63</v>
      </c>
      <c r="X34" s="36" t="s">
        <v>63</v>
      </c>
      <c r="Y34" s="36" t="s">
        <v>63</v>
      </c>
      <c r="Z34" s="39">
        <f>SUM(Tabla38[[#This Row],[2002]:[2024]])</f>
        <v>3</v>
      </c>
    </row>
    <row r="35" spans="2:26" x14ac:dyDescent="0.25">
      <c r="B35" s="34" t="s">
        <v>32</v>
      </c>
      <c r="C35" s="40">
        <f t="shared" ref="C35:Y35" si="0">SUBTOTAL(109,C4:C34)</f>
        <v>2227</v>
      </c>
      <c r="D35" s="40">
        <f t="shared" si="0"/>
        <v>1957</v>
      </c>
      <c r="E35" s="40">
        <f t="shared" si="0"/>
        <v>2554</v>
      </c>
      <c r="F35" s="40">
        <f t="shared" si="0"/>
        <v>3810</v>
      </c>
      <c r="G35" s="40">
        <f t="shared" si="0"/>
        <v>6078</v>
      </c>
      <c r="H35" s="40">
        <f t="shared" si="0"/>
        <v>6176</v>
      </c>
      <c r="I35" s="40">
        <f t="shared" si="0"/>
        <v>5105</v>
      </c>
      <c r="J35" s="40">
        <f t="shared" si="0"/>
        <v>4568</v>
      </c>
      <c r="K35" s="40">
        <f t="shared" si="0"/>
        <v>5734</v>
      </c>
      <c r="L35" s="40">
        <f t="shared" si="0"/>
        <v>5312</v>
      </c>
      <c r="M35" s="40">
        <f t="shared" si="0"/>
        <v>5215</v>
      </c>
      <c r="N35" s="40">
        <f t="shared" si="0"/>
        <v>5299</v>
      </c>
      <c r="O35" s="40">
        <f t="shared" si="0"/>
        <v>2234</v>
      </c>
      <c r="P35" s="40">
        <f t="shared" si="0"/>
        <v>2772</v>
      </c>
      <c r="Q35" s="40">
        <f t="shared" si="0"/>
        <v>3278</v>
      </c>
      <c r="R35" s="40">
        <f t="shared" si="0"/>
        <v>2415</v>
      </c>
      <c r="S35" s="40">
        <f t="shared" si="0"/>
        <v>2225</v>
      </c>
      <c r="T35" s="40">
        <f t="shared" si="0"/>
        <v>1737</v>
      </c>
      <c r="U35" s="40">
        <f t="shared" si="0"/>
        <v>1598</v>
      </c>
      <c r="V35" s="40">
        <f t="shared" si="0"/>
        <v>1801</v>
      </c>
      <c r="W35" s="40">
        <f t="shared" si="0"/>
        <v>1280</v>
      </c>
      <c r="X35" s="40">
        <f t="shared" si="0"/>
        <v>1066</v>
      </c>
      <c r="Y35" s="40">
        <f t="shared" si="0"/>
        <v>83</v>
      </c>
      <c r="Z35" s="39">
        <f>SUM(Z4:Z34)</f>
        <v>74524</v>
      </c>
    </row>
  </sheetData>
  <mergeCells count="3">
    <mergeCell ref="B2:B3"/>
    <mergeCell ref="C2:Y2"/>
    <mergeCell ref="Z2:Z3"/>
  </mergeCell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823DA-816E-4B18-ADEC-EAD3B12DB631}">
  <dimension ref="B3:F27"/>
  <sheetViews>
    <sheetView workbookViewId="0">
      <selection activeCell="B3" sqref="B3:F27"/>
    </sheetView>
  </sheetViews>
  <sheetFormatPr baseColWidth="10" defaultRowHeight="15" x14ac:dyDescent="0.25"/>
  <sheetData>
    <row r="3" spans="2:6" ht="60" x14ac:dyDescent="0.25">
      <c r="B3" s="16" t="s">
        <v>68</v>
      </c>
      <c r="C3" s="17" t="s">
        <v>69</v>
      </c>
      <c r="D3" s="17" t="s">
        <v>70</v>
      </c>
      <c r="E3" s="17" t="s">
        <v>71</v>
      </c>
      <c r="F3" s="18" t="s">
        <v>32</v>
      </c>
    </row>
    <row r="4" spans="2:6" x14ac:dyDescent="0.25">
      <c r="B4" s="19" t="s">
        <v>35</v>
      </c>
      <c r="C4" s="20">
        <v>0</v>
      </c>
      <c r="D4" s="20">
        <v>0</v>
      </c>
      <c r="E4" s="21">
        <v>2227</v>
      </c>
      <c r="F4" s="22">
        <f>SUM(Tabla17[[#This Row],[En proceso 
de Notificación]:[Concluidas]])</f>
        <v>2227</v>
      </c>
    </row>
    <row r="5" spans="2:6" x14ac:dyDescent="0.25">
      <c r="B5" s="19" t="s">
        <v>36</v>
      </c>
      <c r="C5" s="20">
        <v>0</v>
      </c>
      <c r="D5" s="20">
        <v>0</v>
      </c>
      <c r="E5" s="21">
        <v>1957</v>
      </c>
      <c r="F5" s="22">
        <f>SUM(Tabla17[[#This Row],[En proceso 
de Notificación]:[Concluidas]])</f>
        <v>1957</v>
      </c>
    </row>
    <row r="6" spans="2:6" x14ac:dyDescent="0.25">
      <c r="B6" s="19" t="s">
        <v>37</v>
      </c>
      <c r="C6" s="20">
        <v>0</v>
      </c>
      <c r="D6" s="20">
        <v>0</v>
      </c>
      <c r="E6" s="21">
        <v>2554</v>
      </c>
      <c r="F6" s="22">
        <f>SUM(Tabla17[[#This Row],[En proceso 
de Notificación]:[Concluidas]])</f>
        <v>2554</v>
      </c>
    </row>
    <row r="7" spans="2:6" x14ac:dyDescent="0.25">
      <c r="B7" s="19" t="s">
        <v>38</v>
      </c>
      <c r="C7" s="20">
        <v>0</v>
      </c>
      <c r="D7" s="20">
        <v>0</v>
      </c>
      <c r="E7" s="21">
        <v>3810</v>
      </c>
      <c r="F7" s="22">
        <f>SUM(Tabla17[[#This Row],[En proceso 
de Notificación]:[Concluidas]])</f>
        <v>3810</v>
      </c>
    </row>
    <row r="8" spans="2:6" x14ac:dyDescent="0.25">
      <c r="B8" s="19" t="s">
        <v>39</v>
      </c>
      <c r="C8" s="20">
        <v>0</v>
      </c>
      <c r="D8" s="20">
        <v>0</v>
      </c>
      <c r="E8" s="21">
        <v>6078</v>
      </c>
      <c r="F8" s="22">
        <f>SUM(Tabla17[[#This Row],[En proceso 
de Notificación]:[Concluidas]])</f>
        <v>6078</v>
      </c>
    </row>
    <row r="9" spans="2:6" x14ac:dyDescent="0.25">
      <c r="B9" s="19" t="s">
        <v>40</v>
      </c>
      <c r="C9" s="20">
        <v>0</v>
      </c>
      <c r="D9" s="20">
        <v>0</v>
      </c>
      <c r="E9" s="21">
        <v>6176</v>
      </c>
      <c r="F9" s="22">
        <f>SUM(Tabla17[[#This Row],[En proceso 
de Notificación]:[Concluidas]])</f>
        <v>6176</v>
      </c>
    </row>
    <row r="10" spans="2:6" x14ac:dyDescent="0.25">
      <c r="B10" s="19" t="s">
        <v>41</v>
      </c>
      <c r="C10" s="20">
        <v>0</v>
      </c>
      <c r="D10" s="20">
        <v>0</v>
      </c>
      <c r="E10" s="21">
        <v>5105</v>
      </c>
      <c r="F10" s="22">
        <f>SUM(Tabla17[[#This Row],[En proceso 
de Notificación]:[Concluidas]])</f>
        <v>5105</v>
      </c>
    </row>
    <row r="11" spans="2:6" x14ac:dyDescent="0.25">
      <c r="B11" s="19" t="s">
        <v>42</v>
      </c>
      <c r="C11" s="20">
        <v>0</v>
      </c>
      <c r="D11" s="20">
        <v>0</v>
      </c>
      <c r="E11" s="21">
        <v>4568</v>
      </c>
      <c r="F11" s="22">
        <f>SUM(Tabla17[[#This Row],[En proceso 
de Notificación]:[Concluidas]])</f>
        <v>4568</v>
      </c>
    </row>
    <row r="12" spans="2:6" x14ac:dyDescent="0.25">
      <c r="B12" s="19" t="s">
        <v>43</v>
      </c>
      <c r="C12" s="20">
        <v>0</v>
      </c>
      <c r="D12" s="20">
        <v>0</v>
      </c>
      <c r="E12" s="21">
        <v>5734</v>
      </c>
      <c r="F12" s="22">
        <f>SUM(Tabla17[[#This Row],[En proceso 
de Notificación]:[Concluidas]])</f>
        <v>5734</v>
      </c>
    </row>
    <row r="13" spans="2:6" x14ac:dyDescent="0.25">
      <c r="B13" s="19" t="s">
        <v>44</v>
      </c>
      <c r="C13" s="20">
        <v>0</v>
      </c>
      <c r="D13" s="20">
        <v>0</v>
      </c>
      <c r="E13" s="21">
        <v>5312</v>
      </c>
      <c r="F13" s="22">
        <f>SUM(Tabla17[[#This Row],[En proceso 
de Notificación]:[Concluidas]])</f>
        <v>5312</v>
      </c>
    </row>
    <row r="14" spans="2:6" x14ac:dyDescent="0.25">
      <c r="B14" s="19" t="s">
        <v>45</v>
      </c>
      <c r="C14" s="20">
        <v>0</v>
      </c>
      <c r="D14" s="20">
        <v>0</v>
      </c>
      <c r="E14" s="21">
        <v>5215</v>
      </c>
      <c r="F14" s="22">
        <f>SUM(Tabla17[[#This Row],[En proceso 
de Notificación]:[Concluidas]])</f>
        <v>5215</v>
      </c>
    </row>
    <row r="15" spans="2:6" x14ac:dyDescent="0.25">
      <c r="B15" s="19" t="s">
        <v>46</v>
      </c>
      <c r="C15" s="20">
        <v>0</v>
      </c>
      <c r="D15" s="20">
        <v>0</v>
      </c>
      <c r="E15" s="21">
        <v>5299</v>
      </c>
      <c r="F15" s="22">
        <f>SUM(Tabla17[[#This Row],[En proceso 
de Notificación]:[Concluidas]])</f>
        <v>5299</v>
      </c>
    </row>
    <row r="16" spans="2:6" x14ac:dyDescent="0.25">
      <c r="B16" s="19" t="s">
        <v>47</v>
      </c>
      <c r="C16" s="20">
        <v>0</v>
      </c>
      <c r="D16" s="20">
        <v>0</v>
      </c>
      <c r="E16" s="21">
        <v>2234</v>
      </c>
      <c r="F16" s="22">
        <f>SUM(Tabla17[[#This Row],[En proceso 
de Notificación]:[Concluidas]])</f>
        <v>2234</v>
      </c>
    </row>
    <row r="17" spans="2:6" x14ac:dyDescent="0.25">
      <c r="B17" s="19" t="s">
        <v>48</v>
      </c>
      <c r="C17" s="20">
        <v>0</v>
      </c>
      <c r="D17" s="20">
        <v>0</v>
      </c>
      <c r="E17" s="21">
        <v>2772</v>
      </c>
      <c r="F17" s="22">
        <f>SUM(Tabla17[[#This Row],[En proceso 
de Notificación]:[Concluidas]])</f>
        <v>2772</v>
      </c>
    </row>
    <row r="18" spans="2:6" x14ac:dyDescent="0.25">
      <c r="B18" s="19" t="s">
        <v>49</v>
      </c>
      <c r="C18" s="20">
        <v>0</v>
      </c>
      <c r="D18" s="20">
        <v>0</v>
      </c>
      <c r="E18" s="21">
        <v>3278</v>
      </c>
      <c r="F18" s="22">
        <f>SUM(Tabla17[[#This Row],[En proceso 
de Notificación]:[Concluidas]])</f>
        <v>3278</v>
      </c>
    </row>
    <row r="19" spans="2:6" x14ac:dyDescent="0.25">
      <c r="B19" s="19" t="s">
        <v>50</v>
      </c>
      <c r="C19" s="20">
        <v>0</v>
      </c>
      <c r="D19" s="20">
        <v>0</v>
      </c>
      <c r="E19" s="21">
        <v>2415</v>
      </c>
      <c r="F19" s="22">
        <f>SUM(Tabla17[[#This Row],[En proceso 
de Notificación]:[Concluidas]])</f>
        <v>2415</v>
      </c>
    </row>
    <row r="20" spans="2:6" x14ac:dyDescent="0.25">
      <c r="B20" s="19" t="s">
        <v>51</v>
      </c>
      <c r="C20" s="20">
        <v>0</v>
      </c>
      <c r="D20" s="20">
        <v>0</v>
      </c>
      <c r="E20" s="21">
        <v>2225</v>
      </c>
      <c r="F20" s="22">
        <f>SUM(Tabla17[[#This Row],[En proceso 
de Notificación]:[Concluidas]])</f>
        <v>2225</v>
      </c>
    </row>
    <row r="21" spans="2:6" x14ac:dyDescent="0.25">
      <c r="B21" s="19" t="s">
        <v>52</v>
      </c>
      <c r="C21" s="20">
        <v>0</v>
      </c>
      <c r="D21" s="20">
        <v>0</v>
      </c>
      <c r="E21" s="21">
        <v>1737</v>
      </c>
      <c r="F21" s="22">
        <f>SUM(Tabla17[[#This Row],[En proceso 
de Notificación]:[Concluidas]])</f>
        <v>1737</v>
      </c>
    </row>
    <row r="22" spans="2:6" x14ac:dyDescent="0.25">
      <c r="B22" s="19" t="s">
        <v>53</v>
      </c>
      <c r="C22" s="20">
        <v>0</v>
      </c>
      <c r="D22" s="20">
        <v>0</v>
      </c>
      <c r="E22" s="21">
        <v>1598</v>
      </c>
      <c r="F22" s="22">
        <f>SUM(Tabla17[[#This Row],[En proceso 
de Notificación]:[Concluidas]])</f>
        <v>1598</v>
      </c>
    </row>
    <row r="23" spans="2:6" x14ac:dyDescent="0.25">
      <c r="B23" s="19" t="s">
        <v>54</v>
      </c>
      <c r="C23" s="20">
        <v>0</v>
      </c>
      <c r="D23" s="20">
        <v>6</v>
      </c>
      <c r="E23" s="21">
        <v>1795</v>
      </c>
      <c r="F23" s="22">
        <f>SUM(Tabla17[[#This Row],[En proceso 
de Notificación]:[Concluidas]])</f>
        <v>1801</v>
      </c>
    </row>
    <row r="24" spans="2:6" x14ac:dyDescent="0.25">
      <c r="B24" s="19" t="s">
        <v>55</v>
      </c>
      <c r="C24" s="20">
        <v>0</v>
      </c>
      <c r="D24" s="20">
        <v>0</v>
      </c>
      <c r="E24" s="21">
        <v>1280</v>
      </c>
      <c r="F24" s="22">
        <f>SUM(Tabla17[[#This Row],[En proceso 
de Notificación]:[Concluidas]])</f>
        <v>1280</v>
      </c>
    </row>
    <row r="25" spans="2:6" x14ac:dyDescent="0.25">
      <c r="B25" s="19" t="s">
        <v>56</v>
      </c>
      <c r="C25" s="20">
        <v>0</v>
      </c>
      <c r="D25" s="20">
        <v>362</v>
      </c>
      <c r="E25" s="21">
        <v>704</v>
      </c>
      <c r="F25" s="22">
        <f>SUM(Tabla17[[#This Row],[En proceso 
de Notificación]:[Concluidas]])</f>
        <v>1066</v>
      </c>
    </row>
    <row r="26" spans="2:6" x14ac:dyDescent="0.25">
      <c r="B26" s="19" t="s">
        <v>57</v>
      </c>
      <c r="C26" s="20">
        <v>0</v>
      </c>
      <c r="D26" s="20">
        <v>83</v>
      </c>
      <c r="E26" s="21">
        <v>0</v>
      </c>
      <c r="F26" s="22">
        <f>SUM(Tabla17[[#This Row],[En proceso 
de Notificación]:[Concluidas]])</f>
        <v>83</v>
      </c>
    </row>
    <row r="27" spans="2:6" x14ac:dyDescent="0.25">
      <c r="B27" s="23" t="s">
        <v>32</v>
      </c>
      <c r="C27" s="24">
        <f>SUBTOTAL(109,C4:C26)</f>
        <v>0</v>
      </c>
      <c r="D27" s="24">
        <f>SUBTOTAL(109,D4:D26)</f>
        <v>451</v>
      </c>
      <c r="E27" s="25">
        <f>SUBTOTAL(109,E4:E26)</f>
        <v>74073</v>
      </c>
      <c r="F27" s="22">
        <f>SUM(Tabla17[[#This Row],[En proceso 
de Notificación]:[Concluidas]])</f>
        <v>74524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DCD74-B064-4912-A49A-F52FEC92D128}">
  <dimension ref="A1"/>
  <sheetViews>
    <sheetView workbookViewId="0">
      <selection activeCell="B2" sqref="B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1A8FA-AAAC-4E90-8453-A8D4058C8D87}">
  <dimension ref="B2:F26"/>
  <sheetViews>
    <sheetView workbookViewId="0">
      <selection activeCell="B2" sqref="B2:F26"/>
    </sheetView>
  </sheetViews>
  <sheetFormatPr baseColWidth="10" defaultRowHeight="15" x14ac:dyDescent="0.25"/>
  <cols>
    <col min="3" max="3" width="14.85546875" customWidth="1"/>
    <col min="4" max="4" width="13.42578125" customWidth="1"/>
  </cols>
  <sheetData>
    <row r="2" spans="2:6" ht="60" x14ac:dyDescent="0.25">
      <c r="B2" s="16" t="s">
        <v>68</v>
      </c>
      <c r="C2" s="17" t="s">
        <v>69</v>
      </c>
      <c r="D2" s="17" t="s">
        <v>70</v>
      </c>
      <c r="E2" s="17" t="s">
        <v>71</v>
      </c>
      <c r="F2" s="18" t="s">
        <v>32</v>
      </c>
    </row>
    <row r="3" spans="2:6" x14ac:dyDescent="0.25">
      <c r="B3" s="19" t="s">
        <v>35</v>
      </c>
      <c r="C3" s="20">
        <v>0</v>
      </c>
      <c r="D3" s="20">
        <v>0</v>
      </c>
      <c r="E3" s="41">
        <v>278</v>
      </c>
      <c r="F3" s="42">
        <f>SUM(Tabla19[[#This Row],[En proceso 
de Notificación]:[Concluidas]])</f>
        <v>278</v>
      </c>
    </row>
    <row r="4" spans="2:6" x14ac:dyDescent="0.25">
      <c r="B4" s="19" t="s">
        <v>36</v>
      </c>
      <c r="C4" s="20">
        <v>0</v>
      </c>
      <c r="D4" s="20">
        <v>0</v>
      </c>
      <c r="E4" s="41">
        <v>338</v>
      </c>
      <c r="F4" s="42">
        <f>SUM(Tabla19[[#This Row],[En proceso 
de Notificación]:[Concluidas]])</f>
        <v>338</v>
      </c>
    </row>
    <row r="5" spans="2:6" x14ac:dyDescent="0.25">
      <c r="B5" s="19" t="s">
        <v>37</v>
      </c>
      <c r="C5" s="20">
        <v>0</v>
      </c>
      <c r="D5" s="20">
        <v>0</v>
      </c>
      <c r="E5" s="41">
        <v>510</v>
      </c>
      <c r="F5" s="42">
        <f>SUM(Tabla19[[#This Row],[En proceso 
de Notificación]:[Concluidas]])</f>
        <v>510</v>
      </c>
    </row>
    <row r="6" spans="2:6" x14ac:dyDescent="0.25">
      <c r="B6" s="19" t="s">
        <v>38</v>
      </c>
      <c r="C6" s="20">
        <v>0</v>
      </c>
      <c r="D6" s="20">
        <v>0</v>
      </c>
      <c r="E6" s="41">
        <v>459</v>
      </c>
      <c r="F6" s="42">
        <f>SUM(Tabla19[[#This Row],[En proceso 
de Notificación]:[Concluidas]])</f>
        <v>459</v>
      </c>
    </row>
    <row r="7" spans="2:6" x14ac:dyDescent="0.25">
      <c r="B7" s="19" t="s">
        <v>39</v>
      </c>
      <c r="C7" s="20">
        <v>0</v>
      </c>
      <c r="D7" s="20">
        <v>0</v>
      </c>
      <c r="E7" s="41">
        <v>606</v>
      </c>
      <c r="F7" s="42">
        <f>SUM(Tabla19[[#This Row],[En proceso 
de Notificación]:[Concluidas]])</f>
        <v>606</v>
      </c>
    </row>
    <row r="8" spans="2:6" x14ac:dyDescent="0.25">
      <c r="B8" s="19" t="s">
        <v>40</v>
      </c>
      <c r="C8" s="20">
        <v>0</v>
      </c>
      <c r="D8" s="20">
        <v>0</v>
      </c>
      <c r="E8" s="41">
        <v>1444</v>
      </c>
      <c r="F8" s="42">
        <f>SUM(Tabla19[[#This Row],[En proceso 
de Notificación]:[Concluidas]])</f>
        <v>1444</v>
      </c>
    </row>
    <row r="9" spans="2:6" x14ac:dyDescent="0.25">
      <c r="B9" s="19" t="s">
        <v>41</v>
      </c>
      <c r="C9" s="20">
        <v>0</v>
      </c>
      <c r="D9" s="20">
        <v>0</v>
      </c>
      <c r="E9" s="41">
        <v>1191</v>
      </c>
      <c r="F9" s="42">
        <f>SUM(Tabla19[[#This Row],[En proceso 
de Notificación]:[Concluidas]])</f>
        <v>1191</v>
      </c>
    </row>
    <row r="10" spans="2:6" x14ac:dyDescent="0.25">
      <c r="B10" s="19" t="s">
        <v>42</v>
      </c>
      <c r="C10" s="20">
        <v>0</v>
      </c>
      <c r="D10" s="20">
        <v>0</v>
      </c>
      <c r="E10" s="41">
        <v>1341</v>
      </c>
      <c r="F10" s="42">
        <f>SUM(Tabla19[[#This Row],[En proceso 
de Notificación]:[Concluidas]])</f>
        <v>1341</v>
      </c>
    </row>
    <row r="11" spans="2:6" x14ac:dyDescent="0.25">
      <c r="B11" s="19" t="s">
        <v>43</v>
      </c>
      <c r="C11" s="20">
        <v>0</v>
      </c>
      <c r="D11" s="20">
        <v>0</v>
      </c>
      <c r="E11" s="41">
        <v>1201</v>
      </c>
      <c r="F11" s="42">
        <f>SUM(Tabla19[[#This Row],[En proceso 
de Notificación]:[Concluidas]])</f>
        <v>1201</v>
      </c>
    </row>
    <row r="12" spans="2:6" x14ac:dyDescent="0.25">
      <c r="B12" s="19" t="s">
        <v>44</v>
      </c>
      <c r="C12" s="20">
        <v>0</v>
      </c>
      <c r="D12" s="20">
        <v>0</v>
      </c>
      <c r="E12" s="41">
        <v>1057</v>
      </c>
      <c r="F12" s="42">
        <f>SUM(Tabla19[[#This Row],[En proceso 
de Notificación]:[Concluidas]])</f>
        <v>1057</v>
      </c>
    </row>
    <row r="13" spans="2:6" x14ac:dyDescent="0.25">
      <c r="B13" s="19" t="s">
        <v>45</v>
      </c>
      <c r="C13" s="20">
        <v>0</v>
      </c>
      <c r="D13" s="20">
        <v>0</v>
      </c>
      <c r="E13" s="41">
        <v>1349</v>
      </c>
      <c r="F13" s="42">
        <f>SUM(Tabla19[[#This Row],[En proceso 
de Notificación]:[Concluidas]])</f>
        <v>1349</v>
      </c>
    </row>
    <row r="14" spans="2:6" x14ac:dyDescent="0.25">
      <c r="B14" s="19" t="s">
        <v>46</v>
      </c>
      <c r="C14" s="20">
        <v>0</v>
      </c>
      <c r="D14" s="20">
        <v>0</v>
      </c>
      <c r="E14" s="41">
        <v>1603</v>
      </c>
      <c r="F14" s="42">
        <f>SUM(Tabla19[[#This Row],[En proceso 
de Notificación]:[Concluidas]])</f>
        <v>1603</v>
      </c>
    </row>
    <row r="15" spans="2:6" x14ac:dyDescent="0.25">
      <c r="B15" s="19" t="s">
        <v>47</v>
      </c>
      <c r="C15" s="20">
        <v>0</v>
      </c>
      <c r="D15" s="20">
        <v>0</v>
      </c>
      <c r="E15" s="41">
        <v>1132</v>
      </c>
      <c r="F15" s="42">
        <f>SUM(Tabla19[[#This Row],[En proceso 
de Notificación]:[Concluidas]])</f>
        <v>1132</v>
      </c>
    </row>
    <row r="16" spans="2:6" x14ac:dyDescent="0.25">
      <c r="B16" s="19" t="s">
        <v>48</v>
      </c>
      <c r="C16" s="20">
        <v>0</v>
      </c>
      <c r="D16" s="20">
        <v>0</v>
      </c>
      <c r="E16" s="41">
        <v>1207</v>
      </c>
      <c r="F16" s="42">
        <f>SUM(Tabla19[[#This Row],[En proceso 
de Notificación]:[Concluidas]])</f>
        <v>1207</v>
      </c>
    </row>
    <row r="17" spans="2:6" x14ac:dyDescent="0.25">
      <c r="B17" s="19" t="s">
        <v>49</v>
      </c>
      <c r="C17" s="20">
        <v>0</v>
      </c>
      <c r="D17" s="20">
        <v>0</v>
      </c>
      <c r="E17" s="41">
        <v>1175</v>
      </c>
      <c r="F17" s="42">
        <f>SUM(Tabla19[[#This Row],[En proceso 
de Notificación]:[Concluidas]])</f>
        <v>1175</v>
      </c>
    </row>
    <row r="18" spans="2:6" x14ac:dyDescent="0.25">
      <c r="B18" s="19" t="s">
        <v>50</v>
      </c>
      <c r="C18" s="20">
        <v>0</v>
      </c>
      <c r="D18" s="20">
        <v>0</v>
      </c>
      <c r="E18" s="41">
        <v>2031</v>
      </c>
      <c r="F18" s="42">
        <f>SUM(Tabla19[[#This Row],[En proceso 
de Notificación]:[Concluidas]])</f>
        <v>2031</v>
      </c>
    </row>
    <row r="19" spans="2:6" x14ac:dyDescent="0.25">
      <c r="B19" s="19" t="s">
        <v>51</v>
      </c>
      <c r="C19" s="20">
        <v>0</v>
      </c>
      <c r="D19" s="20">
        <v>0</v>
      </c>
      <c r="E19" s="41">
        <v>2788</v>
      </c>
      <c r="F19" s="42">
        <f>SUM(Tabla19[[#This Row],[En proceso 
de Notificación]:[Concluidas]])</f>
        <v>2788</v>
      </c>
    </row>
    <row r="20" spans="2:6" x14ac:dyDescent="0.25">
      <c r="B20" s="19" t="s">
        <v>52</v>
      </c>
      <c r="C20" s="20">
        <v>0</v>
      </c>
      <c r="D20" s="20">
        <v>0</v>
      </c>
      <c r="E20" s="41">
        <v>2026</v>
      </c>
      <c r="F20" s="42">
        <f>SUM(Tabla19[[#This Row],[En proceso 
de Notificación]:[Concluidas]])</f>
        <v>2026</v>
      </c>
    </row>
    <row r="21" spans="2:6" x14ac:dyDescent="0.25">
      <c r="B21" s="19" t="s">
        <v>53</v>
      </c>
      <c r="C21" s="20">
        <v>0</v>
      </c>
      <c r="D21" s="20">
        <v>0</v>
      </c>
      <c r="E21" s="41">
        <v>846</v>
      </c>
      <c r="F21" s="42">
        <f>SUM(Tabla19[[#This Row],[En proceso 
de Notificación]:[Concluidas]])</f>
        <v>846</v>
      </c>
    </row>
    <row r="22" spans="2:6" x14ac:dyDescent="0.25">
      <c r="B22" s="19" t="s">
        <v>54</v>
      </c>
      <c r="C22" s="20">
        <v>0</v>
      </c>
      <c r="D22" s="20">
        <v>0</v>
      </c>
      <c r="E22" s="41">
        <v>516</v>
      </c>
      <c r="F22" s="42">
        <f>SUM(Tabla19[[#This Row],[En proceso 
de Notificación]:[Concluidas]])</f>
        <v>516</v>
      </c>
    </row>
    <row r="23" spans="2:6" x14ac:dyDescent="0.25">
      <c r="B23" s="19" t="s">
        <v>55</v>
      </c>
      <c r="C23" s="20">
        <v>0</v>
      </c>
      <c r="D23" s="20">
        <v>0</v>
      </c>
      <c r="E23" s="43">
        <v>556</v>
      </c>
      <c r="F23" s="42">
        <f>SUM(Tabla19[[#This Row],[En proceso 
de Notificación]:[Concluidas]])</f>
        <v>556</v>
      </c>
    </row>
    <row r="24" spans="2:6" x14ac:dyDescent="0.25">
      <c r="B24" s="19" t="s">
        <v>56</v>
      </c>
      <c r="C24" s="20">
        <v>0</v>
      </c>
      <c r="D24" s="20">
        <v>0</v>
      </c>
      <c r="E24" s="43">
        <v>319</v>
      </c>
      <c r="F24" s="42">
        <f>SUM(Tabla19[[#This Row],[En proceso 
de Notificación]:[Concluidas]])</f>
        <v>319</v>
      </c>
    </row>
    <row r="25" spans="2:6" x14ac:dyDescent="0.25">
      <c r="B25" s="19" t="s">
        <v>57</v>
      </c>
      <c r="C25" s="20">
        <v>0</v>
      </c>
      <c r="D25" s="20">
        <v>14</v>
      </c>
      <c r="E25" s="43">
        <v>0</v>
      </c>
      <c r="F25" s="42">
        <f>SUM(Tabla19[[#This Row],[En proceso 
de Notificación]:[Concluidas]])</f>
        <v>14</v>
      </c>
    </row>
    <row r="26" spans="2:6" x14ac:dyDescent="0.25">
      <c r="B26" s="23" t="s">
        <v>32</v>
      </c>
      <c r="C26" s="24">
        <f>SUBTOTAL(109,C3:C25)</f>
        <v>0</v>
      </c>
      <c r="D26" s="24">
        <f>SUBTOTAL(109,D3:D25)</f>
        <v>14</v>
      </c>
      <c r="E26" s="44">
        <f>SUBTOTAL(109,E3:E25)</f>
        <v>23973</v>
      </c>
      <c r="F26" s="42">
        <f>SUM(Tabla19[[#This Row],[En proceso 
de Notificación]:[Concluidas]])</f>
        <v>23987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3A01A-087E-4426-93BD-B5765022F982}">
  <dimension ref="B2:Z34"/>
  <sheetViews>
    <sheetView workbookViewId="0">
      <selection activeCell="B2" sqref="B2:Z34"/>
    </sheetView>
  </sheetViews>
  <sheetFormatPr baseColWidth="10" defaultRowHeight="15" x14ac:dyDescent="0.25"/>
  <sheetData>
    <row r="2" spans="2:26" x14ac:dyDescent="0.25">
      <c r="B2" s="26" t="s">
        <v>0</v>
      </c>
      <c r="C2" s="45" t="s">
        <v>34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7"/>
      <c r="Z2" s="30" t="s">
        <v>32</v>
      </c>
    </row>
    <row r="3" spans="2:26" x14ac:dyDescent="0.25">
      <c r="B3" s="26"/>
      <c r="C3" s="48" t="s">
        <v>35</v>
      </c>
      <c r="D3" s="48" t="s">
        <v>36</v>
      </c>
      <c r="E3" s="48" t="s">
        <v>37</v>
      </c>
      <c r="F3" s="48" t="s">
        <v>38</v>
      </c>
      <c r="G3" s="48" t="s">
        <v>39</v>
      </c>
      <c r="H3" s="48" t="s">
        <v>40</v>
      </c>
      <c r="I3" s="48" t="s">
        <v>41</v>
      </c>
      <c r="J3" s="48" t="s">
        <v>42</v>
      </c>
      <c r="K3" s="48" t="s">
        <v>43</v>
      </c>
      <c r="L3" s="48" t="s">
        <v>44</v>
      </c>
      <c r="M3" s="48" t="s">
        <v>45</v>
      </c>
      <c r="N3" s="48" t="s">
        <v>46</v>
      </c>
      <c r="O3" s="48" t="s">
        <v>47</v>
      </c>
      <c r="P3" s="48" t="s">
        <v>48</v>
      </c>
      <c r="Q3" s="48" t="s">
        <v>49</v>
      </c>
      <c r="R3" s="48" t="s">
        <v>50</v>
      </c>
      <c r="S3" s="48" t="s">
        <v>51</v>
      </c>
      <c r="T3" s="48" t="s">
        <v>52</v>
      </c>
      <c r="U3" s="48" t="s">
        <v>53</v>
      </c>
      <c r="V3" s="48" t="s">
        <v>54</v>
      </c>
      <c r="W3" s="49" t="s">
        <v>55</v>
      </c>
      <c r="X3" s="49" t="s">
        <v>56</v>
      </c>
      <c r="Y3" s="49" t="s">
        <v>57</v>
      </c>
      <c r="Z3" s="30"/>
    </row>
    <row r="4" spans="2:26" ht="30" x14ac:dyDescent="0.25">
      <c r="B4" s="34" t="s">
        <v>7</v>
      </c>
      <c r="C4" s="36">
        <v>21</v>
      </c>
      <c r="D4" s="36">
        <v>36</v>
      </c>
      <c r="E4" s="36">
        <v>70</v>
      </c>
      <c r="F4" s="36">
        <v>39</v>
      </c>
      <c r="G4" s="36">
        <v>67</v>
      </c>
      <c r="H4" s="36">
        <v>42</v>
      </c>
      <c r="I4" s="36">
        <v>141</v>
      </c>
      <c r="J4" s="36">
        <v>171</v>
      </c>
      <c r="K4" s="36">
        <v>177</v>
      </c>
      <c r="L4" s="36">
        <v>136</v>
      </c>
      <c r="M4" s="36">
        <v>276</v>
      </c>
      <c r="N4" s="36">
        <v>165</v>
      </c>
      <c r="O4" s="36">
        <v>263</v>
      </c>
      <c r="P4" s="36">
        <v>346</v>
      </c>
      <c r="Q4" s="36">
        <v>249</v>
      </c>
      <c r="R4" s="36">
        <v>320</v>
      </c>
      <c r="S4" s="36">
        <v>406</v>
      </c>
      <c r="T4" s="36">
        <v>114</v>
      </c>
      <c r="U4" s="36">
        <v>127</v>
      </c>
      <c r="V4" s="36">
        <v>71</v>
      </c>
      <c r="W4" s="38">
        <v>73</v>
      </c>
      <c r="X4" s="38">
        <v>22</v>
      </c>
      <c r="Y4" s="38">
        <v>3</v>
      </c>
      <c r="Z4" s="39">
        <f>SUM(Tabla39[[#This Row],[2002]:[2024]])</f>
        <v>3335</v>
      </c>
    </row>
    <row r="5" spans="2:26" x14ac:dyDescent="0.25">
      <c r="B5" s="34" t="s">
        <v>8</v>
      </c>
      <c r="C5" s="36">
        <v>16</v>
      </c>
      <c r="D5" s="36">
        <v>4</v>
      </c>
      <c r="E5" s="36">
        <v>30</v>
      </c>
      <c r="F5" s="36">
        <v>20</v>
      </c>
      <c r="G5" s="36">
        <v>49</v>
      </c>
      <c r="H5" s="36">
        <v>40</v>
      </c>
      <c r="I5" s="36">
        <v>73</v>
      </c>
      <c r="J5" s="36">
        <v>54</v>
      </c>
      <c r="K5" s="36">
        <v>53</v>
      </c>
      <c r="L5" s="36">
        <v>213</v>
      </c>
      <c r="M5" s="36">
        <v>194</v>
      </c>
      <c r="N5" s="36">
        <v>403</v>
      </c>
      <c r="O5" s="36">
        <v>97</v>
      </c>
      <c r="P5" s="36">
        <v>94</v>
      </c>
      <c r="Q5" s="36">
        <v>99</v>
      </c>
      <c r="R5" s="36">
        <v>157</v>
      </c>
      <c r="S5" s="36">
        <v>394</v>
      </c>
      <c r="T5" s="36">
        <v>229</v>
      </c>
      <c r="U5" s="36">
        <v>162</v>
      </c>
      <c r="V5" s="36">
        <v>63</v>
      </c>
      <c r="W5" s="36">
        <v>145</v>
      </c>
      <c r="X5" s="36">
        <v>71</v>
      </c>
      <c r="Y5" s="36" t="s">
        <v>63</v>
      </c>
      <c r="Z5" s="39">
        <f>SUM(Tabla39[[#This Row],[2002]:[2024]])</f>
        <v>2660</v>
      </c>
    </row>
    <row r="6" spans="2:26" ht="90" x14ac:dyDescent="0.25">
      <c r="B6" s="34" t="s">
        <v>9</v>
      </c>
      <c r="C6" s="36">
        <v>4</v>
      </c>
      <c r="D6" s="36">
        <v>28</v>
      </c>
      <c r="E6" s="36">
        <v>48</v>
      </c>
      <c r="F6" s="36">
        <v>31</v>
      </c>
      <c r="G6" s="36">
        <v>42</v>
      </c>
      <c r="H6" s="36">
        <v>62</v>
      </c>
      <c r="I6" s="36">
        <v>119</v>
      </c>
      <c r="J6" s="36">
        <v>141</v>
      </c>
      <c r="K6" s="36">
        <v>75</v>
      </c>
      <c r="L6" s="36">
        <v>165</v>
      </c>
      <c r="M6" s="36">
        <v>80</v>
      </c>
      <c r="N6" s="36">
        <v>237</v>
      </c>
      <c r="O6" s="36">
        <v>175</v>
      </c>
      <c r="P6" s="36">
        <v>88</v>
      </c>
      <c r="Q6" s="36">
        <v>135</v>
      </c>
      <c r="R6" s="36">
        <v>135</v>
      </c>
      <c r="S6" s="36">
        <v>317</v>
      </c>
      <c r="T6" s="36">
        <v>227</v>
      </c>
      <c r="U6" s="36">
        <v>30</v>
      </c>
      <c r="V6" s="36">
        <v>24</v>
      </c>
      <c r="W6" s="36">
        <v>12</v>
      </c>
      <c r="X6" s="36">
        <v>18</v>
      </c>
      <c r="Y6" s="36" t="s">
        <v>63</v>
      </c>
      <c r="Z6" s="39">
        <f>SUM(Tabla39[[#This Row],[2002]:[2024]])</f>
        <v>2193</v>
      </c>
    </row>
    <row r="7" spans="2:26" ht="60" x14ac:dyDescent="0.25">
      <c r="B7" s="34" t="s">
        <v>3</v>
      </c>
      <c r="C7" s="36">
        <v>11</v>
      </c>
      <c r="D7" s="36">
        <v>17</v>
      </c>
      <c r="E7" s="36">
        <v>61</v>
      </c>
      <c r="F7" s="36">
        <v>13</v>
      </c>
      <c r="G7" s="36">
        <v>14</v>
      </c>
      <c r="H7" s="36">
        <v>63</v>
      </c>
      <c r="I7" s="36">
        <v>48</v>
      </c>
      <c r="J7" s="36">
        <v>78</v>
      </c>
      <c r="K7" s="36">
        <v>64</v>
      </c>
      <c r="L7" s="36">
        <v>54</v>
      </c>
      <c r="M7" s="36">
        <v>37</v>
      </c>
      <c r="N7" s="36">
        <v>29</v>
      </c>
      <c r="O7" s="36">
        <v>75</v>
      </c>
      <c r="P7" s="36">
        <v>44</v>
      </c>
      <c r="Q7" s="36">
        <v>52</v>
      </c>
      <c r="R7" s="36">
        <v>82</v>
      </c>
      <c r="S7" s="36">
        <v>333</v>
      </c>
      <c r="T7" s="36">
        <v>172</v>
      </c>
      <c r="U7" s="36">
        <v>43</v>
      </c>
      <c r="V7" s="36">
        <v>19</v>
      </c>
      <c r="W7" s="36">
        <v>10</v>
      </c>
      <c r="X7" s="36">
        <v>2</v>
      </c>
      <c r="Y7" s="36" t="s">
        <v>63</v>
      </c>
      <c r="Z7" s="39">
        <f>SUM(Tabla39[[#This Row],[2002]:[2024]])</f>
        <v>1321</v>
      </c>
    </row>
    <row r="8" spans="2:26" ht="45" x14ac:dyDescent="0.25">
      <c r="B8" s="34" t="s">
        <v>2</v>
      </c>
      <c r="C8" s="36">
        <v>49</v>
      </c>
      <c r="D8" s="36">
        <v>43</v>
      </c>
      <c r="E8" s="36">
        <v>21</v>
      </c>
      <c r="F8" s="36">
        <v>51</v>
      </c>
      <c r="G8" s="36">
        <v>36</v>
      </c>
      <c r="H8" s="36">
        <v>93</v>
      </c>
      <c r="I8" s="36">
        <v>89</v>
      </c>
      <c r="J8" s="36">
        <v>61</v>
      </c>
      <c r="K8" s="36">
        <v>96</v>
      </c>
      <c r="L8" s="36">
        <v>53</v>
      </c>
      <c r="M8" s="36">
        <v>81</v>
      </c>
      <c r="N8" s="36">
        <v>21</v>
      </c>
      <c r="O8" s="36">
        <v>28</v>
      </c>
      <c r="P8" s="36">
        <v>19</v>
      </c>
      <c r="Q8" s="36">
        <v>7</v>
      </c>
      <c r="R8" s="36">
        <v>77</v>
      </c>
      <c r="S8" s="36">
        <v>134</v>
      </c>
      <c r="T8" s="36">
        <v>184</v>
      </c>
      <c r="U8" s="36">
        <v>106</v>
      </c>
      <c r="V8" s="36">
        <v>33</v>
      </c>
      <c r="W8" s="36">
        <v>12</v>
      </c>
      <c r="X8" s="36">
        <v>19</v>
      </c>
      <c r="Y8" s="36" t="s">
        <v>63</v>
      </c>
      <c r="Z8" s="39">
        <f>SUM(Tabla39[[#This Row],[2002]:[2024]])</f>
        <v>1313</v>
      </c>
    </row>
    <row r="9" spans="2:26" ht="60" x14ac:dyDescent="0.25">
      <c r="B9" s="34" t="s">
        <v>10</v>
      </c>
      <c r="C9" s="36">
        <v>9</v>
      </c>
      <c r="D9" s="36">
        <v>30</v>
      </c>
      <c r="E9" s="36">
        <v>41</v>
      </c>
      <c r="F9" s="36">
        <v>27</v>
      </c>
      <c r="G9" s="36">
        <v>13</v>
      </c>
      <c r="H9" s="36">
        <v>16</v>
      </c>
      <c r="I9" s="36">
        <v>22</v>
      </c>
      <c r="J9" s="36">
        <v>56</v>
      </c>
      <c r="K9" s="36">
        <v>80</v>
      </c>
      <c r="L9" s="36">
        <v>49</v>
      </c>
      <c r="M9" s="36">
        <v>127</v>
      </c>
      <c r="N9" s="36">
        <v>99</v>
      </c>
      <c r="O9" s="36">
        <v>47</v>
      </c>
      <c r="P9" s="36">
        <v>57</v>
      </c>
      <c r="Q9" s="36">
        <v>81</v>
      </c>
      <c r="R9" s="36">
        <v>144</v>
      </c>
      <c r="S9" s="36">
        <v>194</v>
      </c>
      <c r="T9" s="36">
        <v>41</v>
      </c>
      <c r="U9" s="36">
        <v>14</v>
      </c>
      <c r="V9" s="36">
        <v>69</v>
      </c>
      <c r="W9" s="36">
        <v>40</v>
      </c>
      <c r="X9" s="36">
        <v>4</v>
      </c>
      <c r="Y9" s="36" t="s">
        <v>63</v>
      </c>
      <c r="Z9" s="39">
        <f>SUM(Tabla39[[#This Row],[2002]:[2024]])</f>
        <v>1260</v>
      </c>
    </row>
    <row r="10" spans="2:26" ht="90" x14ac:dyDescent="0.25">
      <c r="B10" s="34" t="s">
        <v>6</v>
      </c>
      <c r="C10" s="36">
        <v>54</v>
      </c>
      <c r="D10" s="36">
        <v>44</v>
      </c>
      <c r="E10" s="36">
        <v>20</v>
      </c>
      <c r="F10" s="36">
        <v>19</v>
      </c>
      <c r="G10" s="36">
        <v>51</v>
      </c>
      <c r="H10" s="36">
        <v>37</v>
      </c>
      <c r="I10" s="36">
        <v>53</v>
      </c>
      <c r="J10" s="36">
        <v>64</v>
      </c>
      <c r="K10" s="36">
        <v>83</v>
      </c>
      <c r="L10" s="36">
        <v>52</v>
      </c>
      <c r="M10" s="36">
        <v>36</v>
      </c>
      <c r="N10" s="36">
        <v>22</v>
      </c>
      <c r="O10" s="36">
        <v>90</v>
      </c>
      <c r="P10" s="36">
        <v>83</v>
      </c>
      <c r="Q10" s="36">
        <v>34</v>
      </c>
      <c r="R10" s="36">
        <v>86</v>
      </c>
      <c r="S10" s="36">
        <v>246</v>
      </c>
      <c r="T10" s="36">
        <v>22</v>
      </c>
      <c r="U10" s="36">
        <v>69</v>
      </c>
      <c r="V10" s="36">
        <v>22</v>
      </c>
      <c r="W10" s="36">
        <v>29</v>
      </c>
      <c r="X10" s="36">
        <v>39</v>
      </c>
      <c r="Y10" s="36">
        <v>4</v>
      </c>
      <c r="Z10" s="39">
        <f>SUM(Tabla39[[#This Row],[2002]:[2024]])</f>
        <v>1259</v>
      </c>
    </row>
    <row r="11" spans="2:26" x14ac:dyDescent="0.25">
      <c r="B11" s="34" t="s">
        <v>12</v>
      </c>
      <c r="C11" s="36">
        <v>16</v>
      </c>
      <c r="D11" s="36">
        <v>23</v>
      </c>
      <c r="E11" s="36">
        <v>25</v>
      </c>
      <c r="F11" s="36">
        <v>20</v>
      </c>
      <c r="G11" s="36">
        <v>21</v>
      </c>
      <c r="H11" s="36">
        <v>18</v>
      </c>
      <c r="I11" s="36">
        <v>110</v>
      </c>
      <c r="J11" s="36">
        <v>64</v>
      </c>
      <c r="K11" s="36">
        <v>16</v>
      </c>
      <c r="L11" s="36">
        <v>32</v>
      </c>
      <c r="M11" s="36">
        <v>25</v>
      </c>
      <c r="N11" s="36">
        <v>177</v>
      </c>
      <c r="O11" s="36">
        <v>51</v>
      </c>
      <c r="P11" s="36">
        <v>35</v>
      </c>
      <c r="Q11" s="36">
        <v>182</v>
      </c>
      <c r="R11" s="36">
        <v>141</v>
      </c>
      <c r="S11" s="36">
        <v>25</v>
      </c>
      <c r="T11" s="36">
        <v>123</v>
      </c>
      <c r="U11" s="36">
        <v>43</v>
      </c>
      <c r="V11" s="36">
        <v>19</v>
      </c>
      <c r="W11" s="36">
        <v>32</v>
      </c>
      <c r="X11" s="36" t="s">
        <v>63</v>
      </c>
      <c r="Y11" s="36" t="s">
        <v>63</v>
      </c>
      <c r="Z11" s="39">
        <f>SUM(Tabla39[[#This Row],[2002]:[2024]])</f>
        <v>1198</v>
      </c>
    </row>
    <row r="12" spans="2:26" ht="90" x14ac:dyDescent="0.25">
      <c r="B12" s="34" t="s">
        <v>4</v>
      </c>
      <c r="C12" s="36">
        <v>14</v>
      </c>
      <c r="D12" s="36">
        <v>22</v>
      </c>
      <c r="E12" s="36">
        <v>57</v>
      </c>
      <c r="F12" s="36">
        <v>47</v>
      </c>
      <c r="G12" s="36">
        <v>33</v>
      </c>
      <c r="H12" s="36">
        <v>16</v>
      </c>
      <c r="I12" s="36">
        <v>103</v>
      </c>
      <c r="J12" s="36">
        <v>52</v>
      </c>
      <c r="K12" s="36">
        <v>70</v>
      </c>
      <c r="L12" s="36">
        <v>46</v>
      </c>
      <c r="M12" s="36">
        <v>19</v>
      </c>
      <c r="N12" s="36">
        <v>58</v>
      </c>
      <c r="O12" s="36">
        <v>23</v>
      </c>
      <c r="P12" s="36">
        <v>35</v>
      </c>
      <c r="Q12" s="36">
        <v>47</v>
      </c>
      <c r="R12" s="36">
        <v>7</v>
      </c>
      <c r="S12" s="36">
        <v>82</v>
      </c>
      <c r="T12" s="36">
        <v>216</v>
      </c>
      <c r="U12" s="36">
        <v>26</v>
      </c>
      <c r="V12" s="36">
        <v>20</v>
      </c>
      <c r="W12" s="36">
        <v>42</v>
      </c>
      <c r="X12" s="36">
        <v>29</v>
      </c>
      <c r="Y12" s="36" t="s">
        <v>63</v>
      </c>
      <c r="Z12" s="39">
        <f>SUM(Tabla39[[#This Row],[2002]:[2024]])</f>
        <v>1064</v>
      </c>
    </row>
    <row r="13" spans="2:26" x14ac:dyDescent="0.25">
      <c r="B13" s="34" t="s">
        <v>21</v>
      </c>
      <c r="C13" s="36">
        <v>10</v>
      </c>
      <c r="D13" s="36" t="s">
        <v>63</v>
      </c>
      <c r="E13" s="36" t="s">
        <v>63</v>
      </c>
      <c r="F13" s="36">
        <v>1</v>
      </c>
      <c r="G13" s="36">
        <v>16</v>
      </c>
      <c r="H13" s="36">
        <v>22</v>
      </c>
      <c r="I13" s="36">
        <v>21</v>
      </c>
      <c r="J13" s="36">
        <v>34</v>
      </c>
      <c r="K13" s="36">
        <v>121</v>
      </c>
      <c r="L13" s="36">
        <v>76</v>
      </c>
      <c r="M13" s="36">
        <v>90</v>
      </c>
      <c r="N13" s="36">
        <v>28</v>
      </c>
      <c r="O13" s="36" t="s">
        <v>63</v>
      </c>
      <c r="P13" s="36">
        <v>52</v>
      </c>
      <c r="Q13" s="36">
        <v>40</v>
      </c>
      <c r="R13" s="36">
        <v>349</v>
      </c>
      <c r="S13" s="36" t="s">
        <v>63</v>
      </c>
      <c r="T13" s="36">
        <v>58</v>
      </c>
      <c r="U13" s="36" t="s">
        <v>63</v>
      </c>
      <c r="V13" s="36">
        <v>35</v>
      </c>
      <c r="W13" s="36">
        <v>36</v>
      </c>
      <c r="X13" s="36">
        <v>36</v>
      </c>
      <c r="Y13" s="36" t="s">
        <v>63</v>
      </c>
      <c r="Z13" s="39">
        <f>SUM(Tabla39[[#This Row],[2002]:[2024]])</f>
        <v>1025</v>
      </c>
    </row>
    <row r="14" spans="2:26" ht="75" x14ac:dyDescent="0.25">
      <c r="B14" s="34" t="s">
        <v>1</v>
      </c>
      <c r="C14" s="36" t="s">
        <v>63</v>
      </c>
      <c r="D14" s="36" t="s">
        <v>63</v>
      </c>
      <c r="E14" s="36" t="s">
        <v>63</v>
      </c>
      <c r="F14" s="36">
        <v>4</v>
      </c>
      <c r="G14" s="36">
        <v>51</v>
      </c>
      <c r="H14" s="36">
        <v>793</v>
      </c>
      <c r="I14" s="36">
        <v>64</v>
      </c>
      <c r="J14" s="36">
        <v>1</v>
      </c>
      <c r="K14" s="36" t="s">
        <v>63</v>
      </c>
      <c r="L14" s="36" t="s">
        <v>63</v>
      </c>
      <c r="M14" s="36" t="s">
        <v>63</v>
      </c>
      <c r="N14" s="36" t="s">
        <v>63</v>
      </c>
      <c r="O14" s="36" t="s">
        <v>63</v>
      </c>
      <c r="P14" s="36" t="s">
        <v>63</v>
      </c>
      <c r="Q14" s="36" t="s">
        <v>63</v>
      </c>
      <c r="R14" s="36" t="s">
        <v>63</v>
      </c>
      <c r="S14" s="36" t="s">
        <v>63</v>
      </c>
      <c r="T14" s="36" t="s">
        <v>63</v>
      </c>
      <c r="U14" s="36" t="s">
        <v>63</v>
      </c>
      <c r="V14" s="36" t="s">
        <v>63</v>
      </c>
      <c r="W14" s="36" t="s">
        <v>63</v>
      </c>
      <c r="X14" s="36" t="s">
        <v>63</v>
      </c>
      <c r="Y14" s="36" t="s">
        <v>63</v>
      </c>
      <c r="Z14" s="39">
        <f>SUM(Tabla39[[#This Row],[2002]:[2024]])</f>
        <v>913</v>
      </c>
    </row>
    <row r="15" spans="2:26" ht="90" x14ac:dyDescent="0.25">
      <c r="B15" s="34" t="s">
        <v>18</v>
      </c>
      <c r="C15" s="36">
        <v>5</v>
      </c>
      <c r="D15" s="36">
        <v>11</v>
      </c>
      <c r="E15" s="36">
        <v>14</v>
      </c>
      <c r="F15" s="36">
        <v>6</v>
      </c>
      <c r="G15" s="36">
        <v>14</v>
      </c>
      <c r="H15" s="36">
        <v>4</v>
      </c>
      <c r="I15" s="36">
        <v>41</v>
      </c>
      <c r="J15" s="36">
        <v>48</v>
      </c>
      <c r="K15" s="36">
        <v>54</v>
      </c>
      <c r="L15" s="36">
        <v>24</v>
      </c>
      <c r="M15" s="36">
        <v>41</v>
      </c>
      <c r="N15" s="36">
        <v>80</v>
      </c>
      <c r="O15" s="36">
        <v>72</v>
      </c>
      <c r="P15" s="36">
        <v>52</v>
      </c>
      <c r="Q15" s="36">
        <v>52</v>
      </c>
      <c r="R15" s="36">
        <v>43</v>
      </c>
      <c r="S15" s="36">
        <v>151</v>
      </c>
      <c r="T15" s="36">
        <v>74</v>
      </c>
      <c r="U15" s="36">
        <v>26</v>
      </c>
      <c r="V15" s="36">
        <v>26</v>
      </c>
      <c r="W15" s="36">
        <v>9</v>
      </c>
      <c r="X15" s="36" t="s">
        <v>63</v>
      </c>
      <c r="Y15" s="36" t="s">
        <v>63</v>
      </c>
      <c r="Z15" s="39">
        <f>SUM(Tabla39[[#This Row],[2002]:[2024]])</f>
        <v>847</v>
      </c>
    </row>
    <row r="16" spans="2:26" x14ac:dyDescent="0.25">
      <c r="B16" s="34" t="s">
        <v>14</v>
      </c>
      <c r="C16" s="36">
        <v>13</v>
      </c>
      <c r="D16" s="36">
        <v>27</v>
      </c>
      <c r="E16" s="36">
        <v>1</v>
      </c>
      <c r="F16" s="36">
        <v>30</v>
      </c>
      <c r="G16" s="36">
        <v>26</v>
      </c>
      <c r="H16" s="36">
        <v>22</v>
      </c>
      <c r="I16" s="36">
        <v>49</v>
      </c>
      <c r="J16" s="36">
        <v>44</v>
      </c>
      <c r="K16" s="36">
        <v>29</v>
      </c>
      <c r="L16" s="36">
        <v>20</v>
      </c>
      <c r="M16" s="36">
        <v>97</v>
      </c>
      <c r="N16" s="36">
        <v>48</v>
      </c>
      <c r="O16" s="36">
        <v>43</v>
      </c>
      <c r="P16" s="36">
        <v>39</v>
      </c>
      <c r="Q16" s="36">
        <v>43</v>
      </c>
      <c r="R16" s="36">
        <v>73</v>
      </c>
      <c r="S16" s="36">
        <v>63</v>
      </c>
      <c r="T16" s="36">
        <v>73</v>
      </c>
      <c r="U16" s="36">
        <v>6</v>
      </c>
      <c r="V16" s="36">
        <v>9</v>
      </c>
      <c r="W16" s="36">
        <v>2</v>
      </c>
      <c r="X16" s="36">
        <v>19</v>
      </c>
      <c r="Y16" s="36" t="s">
        <v>63</v>
      </c>
      <c r="Z16" s="39">
        <f>SUM(Tabla39[[#This Row],[2002]:[2024]])</f>
        <v>776</v>
      </c>
    </row>
    <row r="17" spans="2:26" ht="30" x14ac:dyDescent="0.25">
      <c r="B17" s="34" t="s">
        <v>17</v>
      </c>
      <c r="C17" s="36" t="s">
        <v>63</v>
      </c>
      <c r="D17" s="36" t="s">
        <v>63</v>
      </c>
      <c r="E17" s="36" t="s">
        <v>63</v>
      </c>
      <c r="F17" s="36">
        <v>1</v>
      </c>
      <c r="G17" s="36">
        <v>9</v>
      </c>
      <c r="H17" s="36">
        <v>21</v>
      </c>
      <c r="I17" s="36">
        <v>17</v>
      </c>
      <c r="J17" s="36">
        <v>58</v>
      </c>
      <c r="K17" s="36">
        <v>14</v>
      </c>
      <c r="L17" s="36">
        <v>14</v>
      </c>
      <c r="M17" s="36">
        <v>49</v>
      </c>
      <c r="N17" s="36">
        <v>69</v>
      </c>
      <c r="O17" s="36">
        <v>58</v>
      </c>
      <c r="P17" s="36">
        <v>48</v>
      </c>
      <c r="Q17" s="36">
        <v>7</v>
      </c>
      <c r="R17" s="36">
        <v>52</v>
      </c>
      <c r="S17" s="36">
        <v>86</v>
      </c>
      <c r="T17" s="36">
        <v>1</v>
      </c>
      <c r="U17" s="36">
        <v>19</v>
      </c>
      <c r="V17" s="36">
        <v>17</v>
      </c>
      <c r="W17" s="36">
        <v>12</v>
      </c>
      <c r="X17" s="36">
        <v>17</v>
      </c>
      <c r="Y17" s="36" t="s">
        <v>63</v>
      </c>
      <c r="Z17" s="39">
        <f>SUM(Tabla39[[#This Row],[2002]:[2024]])</f>
        <v>569</v>
      </c>
    </row>
    <row r="18" spans="2:26" x14ac:dyDescent="0.25">
      <c r="B18" s="34" t="s">
        <v>19</v>
      </c>
      <c r="C18" s="36">
        <v>7</v>
      </c>
      <c r="D18" s="36">
        <v>13</v>
      </c>
      <c r="E18" s="36">
        <v>1</v>
      </c>
      <c r="F18" s="36">
        <v>20</v>
      </c>
      <c r="G18" s="36">
        <v>20</v>
      </c>
      <c r="H18" s="36">
        <v>15</v>
      </c>
      <c r="I18" s="36">
        <v>28</v>
      </c>
      <c r="J18" s="36">
        <v>19</v>
      </c>
      <c r="K18" s="36">
        <v>43</v>
      </c>
      <c r="L18" s="36">
        <v>13</v>
      </c>
      <c r="M18" s="36">
        <v>15</v>
      </c>
      <c r="N18" s="36">
        <v>19</v>
      </c>
      <c r="O18" s="36">
        <v>34</v>
      </c>
      <c r="P18" s="36">
        <v>47</v>
      </c>
      <c r="Q18" s="36">
        <v>30</v>
      </c>
      <c r="R18" s="36">
        <v>48</v>
      </c>
      <c r="S18" s="36">
        <v>2</v>
      </c>
      <c r="T18" s="36">
        <v>54</v>
      </c>
      <c r="U18" s="36">
        <v>26</v>
      </c>
      <c r="V18" s="36">
        <v>40</v>
      </c>
      <c r="W18" s="36" t="s">
        <v>63</v>
      </c>
      <c r="X18" s="36" t="s">
        <v>63</v>
      </c>
      <c r="Y18" s="36" t="s">
        <v>63</v>
      </c>
      <c r="Z18" s="39">
        <f>SUM(Tabla39[[#This Row],[2002]:[2024]])</f>
        <v>494</v>
      </c>
    </row>
    <row r="19" spans="2:26" ht="90" x14ac:dyDescent="0.25">
      <c r="B19" s="34" t="s">
        <v>16</v>
      </c>
      <c r="C19" s="36" t="s">
        <v>63</v>
      </c>
      <c r="D19" s="36" t="s">
        <v>63</v>
      </c>
      <c r="E19" s="36">
        <v>32</v>
      </c>
      <c r="F19" s="36">
        <v>22</v>
      </c>
      <c r="G19" s="36">
        <v>16</v>
      </c>
      <c r="H19" s="36">
        <v>11</v>
      </c>
      <c r="I19" s="36">
        <v>37</v>
      </c>
      <c r="J19" s="36">
        <v>66</v>
      </c>
      <c r="K19" s="36">
        <v>13</v>
      </c>
      <c r="L19" s="36">
        <v>29</v>
      </c>
      <c r="M19" s="36">
        <v>42</v>
      </c>
      <c r="N19" s="36">
        <v>21</v>
      </c>
      <c r="O19" s="36">
        <v>3</v>
      </c>
      <c r="P19" s="36">
        <v>23</v>
      </c>
      <c r="Q19" s="36">
        <v>5</v>
      </c>
      <c r="R19" s="36">
        <v>58</v>
      </c>
      <c r="S19" s="36">
        <v>2</v>
      </c>
      <c r="T19" s="36">
        <v>78</v>
      </c>
      <c r="U19" s="36">
        <v>23</v>
      </c>
      <c r="V19" s="36">
        <v>2</v>
      </c>
      <c r="W19" s="36" t="s">
        <v>63</v>
      </c>
      <c r="X19" s="36" t="s">
        <v>63</v>
      </c>
      <c r="Y19" s="36" t="s">
        <v>63</v>
      </c>
      <c r="Z19" s="39">
        <f>SUM(Tabla39[[#This Row],[2002]:[2024]])</f>
        <v>483</v>
      </c>
    </row>
    <row r="20" spans="2:26" x14ac:dyDescent="0.25">
      <c r="B20" s="34" t="s">
        <v>13</v>
      </c>
      <c r="C20" s="36" t="s">
        <v>63</v>
      </c>
      <c r="D20" s="36" t="s">
        <v>63</v>
      </c>
      <c r="E20" s="36">
        <v>10</v>
      </c>
      <c r="F20" s="36">
        <v>9</v>
      </c>
      <c r="G20" s="36">
        <v>14</v>
      </c>
      <c r="H20" s="36">
        <v>21</v>
      </c>
      <c r="I20" s="36">
        <v>18</v>
      </c>
      <c r="J20" s="36">
        <v>13</v>
      </c>
      <c r="K20" s="36">
        <v>24</v>
      </c>
      <c r="L20" s="36">
        <v>10</v>
      </c>
      <c r="M20" s="36">
        <v>27</v>
      </c>
      <c r="N20" s="36">
        <v>28</v>
      </c>
      <c r="O20" s="36">
        <v>14</v>
      </c>
      <c r="P20" s="36">
        <v>26</v>
      </c>
      <c r="Q20" s="36">
        <v>32</v>
      </c>
      <c r="R20" s="36">
        <v>25</v>
      </c>
      <c r="S20" s="36">
        <v>102</v>
      </c>
      <c r="T20" s="36">
        <v>17</v>
      </c>
      <c r="U20" s="36">
        <v>2</v>
      </c>
      <c r="V20" s="36">
        <v>14</v>
      </c>
      <c r="W20" s="36">
        <v>8</v>
      </c>
      <c r="X20" s="36">
        <v>10</v>
      </c>
      <c r="Y20" s="36" t="s">
        <v>63</v>
      </c>
      <c r="Z20" s="39">
        <f>SUM(Tabla39[[#This Row],[2002]:[2024]])</f>
        <v>424</v>
      </c>
    </row>
    <row r="21" spans="2:26" ht="45" x14ac:dyDescent="0.25">
      <c r="B21" s="34" t="s">
        <v>15</v>
      </c>
      <c r="C21" s="36">
        <v>12</v>
      </c>
      <c r="D21" s="36">
        <v>1</v>
      </c>
      <c r="E21" s="36">
        <v>1</v>
      </c>
      <c r="F21" s="36">
        <v>23</v>
      </c>
      <c r="G21" s="36">
        <v>28</v>
      </c>
      <c r="H21" s="36">
        <v>35</v>
      </c>
      <c r="I21" s="36">
        <v>33</v>
      </c>
      <c r="J21" s="36">
        <v>51</v>
      </c>
      <c r="K21" s="36">
        <v>36</v>
      </c>
      <c r="L21" s="36">
        <v>17</v>
      </c>
      <c r="M21" s="36" t="s">
        <v>63</v>
      </c>
      <c r="N21" s="36">
        <v>20</v>
      </c>
      <c r="O21" s="36">
        <v>6</v>
      </c>
      <c r="P21" s="36">
        <v>2</v>
      </c>
      <c r="Q21" s="36">
        <v>25</v>
      </c>
      <c r="R21" s="36">
        <v>18</v>
      </c>
      <c r="S21" s="36">
        <v>25</v>
      </c>
      <c r="T21" s="36">
        <v>59</v>
      </c>
      <c r="U21" s="36">
        <v>15</v>
      </c>
      <c r="V21" s="36">
        <v>3</v>
      </c>
      <c r="W21" s="36">
        <v>13</v>
      </c>
      <c r="X21" s="36" t="s">
        <v>63</v>
      </c>
      <c r="Y21" s="36" t="s">
        <v>63</v>
      </c>
      <c r="Z21" s="39">
        <f>SUM(Tabla39[[#This Row],[2002]:[2024]])</f>
        <v>423</v>
      </c>
    </row>
    <row r="22" spans="2:26" ht="45" x14ac:dyDescent="0.25">
      <c r="B22" s="34" t="s">
        <v>24</v>
      </c>
      <c r="C22" s="36">
        <v>3</v>
      </c>
      <c r="D22" s="36" t="s">
        <v>63</v>
      </c>
      <c r="E22" s="36">
        <v>28</v>
      </c>
      <c r="F22" s="36">
        <v>7</v>
      </c>
      <c r="G22" s="36">
        <v>27</v>
      </c>
      <c r="H22" s="36">
        <v>24</v>
      </c>
      <c r="I22" s="36">
        <v>30</v>
      </c>
      <c r="J22" s="36">
        <v>19</v>
      </c>
      <c r="K22" s="36">
        <v>19</v>
      </c>
      <c r="L22" s="36">
        <v>13</v>
      </c>
      <c r="M22" s="36">
        <v>1</v>
      </c>
      <c r="N22" s="36">
        <v>20</v>
      </c>
      <c r="O22" s="36">
        <v>10</v>
      </c>
      <c r="P22" s="36">
        <v>12</v>
      </c>
      <c r="Q22" s="36">
        <v>19</v>
      </c>
      <c r="R22" s="36">
        <v>31</v>
      </c>
      <c r="S22" s="36" t="s">
        <v>63</v>
      </c>
      <c r="T22" s="36">
        <v>56</v>
      </c>
      <c r="U22" s="36" t="s">
        <v>63</v>
      </c>
      <c r="V22" s="36">
        <v>19</v>
      </c>
      <c r="W22" s="36">
        <v>9</v>
      </c>
      <c r="X22" s="36">
        <v>10</v>
      </c>
      <c r="Y22" s="36">
        <v>7</v>
      </c>
      <c r="Z22" s="39">
        <f>SUM(Tabla39[[#This Row],[2002]:[2024]])</f>
        <v>364</v>
      </c>
    </row>
    <row r="23" spans="2:26" ht="105" x14ac:dyDescent="0.25">
      <c r="B23" s="34" t="s">
        <v>5</v>
      </c>
      <c r="C23" s="36" t="s">
        <v>63</v>
      </c>
      <c r="D23" s="36" t="s">
        <v>63</v>
      </c>
      <c r="E23" s="36">
        <v>33</v>
      </c>
      <c r="F23" s="36">
        <v>19</v>
      </c>
      <c r="G23" s="36">
        <v>10</v>
      </c>
      <c r="H23" s="36">
        <v>19</v>
      </c>
      <c r="I23" s="36">
        <v>3</v>
      </c>
      <c r="J23" s="36">
        <v>29</v>
      </c>
      <c r="K23" s="36">
        <v>20</v>
      </c>
      <c r="L23" s="36">
        <v>2</v>
      </c>
      <c r="M23" s="36" t="s">
        <v>63</v>
      </c>
      <c r="N23" s="36" t="s">
        <v>63</v>
      </c>
      <c r="O23" s="36">
        <v>17</v>
      </c>
      <c r="P23" s="36">
        <v>25</v>
      </c>
      <c r="Q23" s="36" t="s">
        <v>63</v>
      </c>
      <c r="R23" s="36">
        <v>24</v>
      </c>
      <c r="S23" s="36" t="s">
        <v>63</v>
      </c>
      <c r="T23" s="36">
        <v>52</v>
      </c>
      <c r="U23" s="36">
        <v>36</v>
      </c>
      <c r="V23" s="36">
        <v>10</v>
      </c>
      <c r="W23" s="36">
        <v>19</v>
      </c>
      <c r="X23" s="36">
        <v>9</v>
      </c>
      <c r="Y23" s="36" t="s">
        <v>63</v>
      </c>
      <c r="Z23" s="39">
        <f>SUM(Tabla39[[#This Row],[2002]:[2024]])</f>
        <v>327</v>
      </c>
    </row>
    <row r="24" spans="2:26" ht="105" x14ac:dyDescent="0.25">
      <c r="B24" s="34" t="s">
        <v>22</v>
      </c>
      <c r="C24" s="36" t="s">
        <v>63</v>
      </c>
      <c r="D24" s="36" t="s">
        <v>63</v>
      </c>
      <c r="E24" s="36" t="s">
        <v>63</v>
      </c>
      <c r="F24" s="36">
        <v>4</v>
      </c>
      <c r="G24" s="36" t="s">
        <v>63</v>
      </c>
      <c r="H24" s="36">
        <v>8</v>
      </c>
      <c r="I24" s="36" t="s">
        <v>63</v>
      </c>
      <c r="J24" s="36">
        <v>13</v>
      </c>
      <c r="K24" s="36">
        <v>14</v>
      </c>
      <c r="L24" s="36">
        <v>16</v>
      </c>
      <c r="M24" s="36">
        <v>22</v>
      </c>
      <c r="N24" s="36">
        <v>10</v>
      </c>
      <c r="O24" s="36">
        <v>5</v>
      </c>
      <c r="P24" s="36">
        <v>31</v>
      </c>
      <c r="Q24" s="36">
        <v>22</v>
      </c>
      <c r="R24" s="36">
        <v>6</v>
      </c>
      <c r="S24" s="36">
        <v>34</v>
      </c>
      <c r="T24" s="36">
        <v>48</v>
      </c>
      <c r="U24" s="36" t="s">
        <v>63</v>
      </c>
      <c r="V24" s="36" t="s">
        <v>63</v>
      </c>
      <c r="W24" s="36">
        <v>48</v>
      </c>
      <c r="X24" s="36">
        <v>13</v>
      </c>
      <c r="Y24" s="36" t="s">
        <v>63</v>
      </c>
      <c r="Z24" s="39">
        <f>SUM(Tabla39[[#This Row],[2002]:[2024]])</f>
        <v>294</v>
      </c>
    </row>
    <row r="25" spans="2:26" ht="60" x14ac:dyDescent="0.25">
      <c r="B25" s="34" t="s">
        <v>25</v>
      </c>
      <c r="C25" s="36">
        <v>30</v>
      </c>
      <c r="D25" s="36">
        <v>2</v>
      </c>
      <c r="E25" s="36">
        <v>9</v>
      </c>
      <c r="F25" s="36">
        <v>17</v>
      </c>
      <c r="G25" s="36">
        <v>3</v>
      </c>
      <c r="H25" s="36">
        <v>14</v>
      </c>
      <c r="I25" s="36">
        <v>24</v>
      </c>
      <c r="J25" s="36">
        <v>46</v>
      </c>
      <c r="K25" s="36">
        <v>50</v>
      </c>
      <c r="L25" s="36" t="s">
        <v>63</v>
      </c>
      <c r="M25" s="36">
        <v>17</v>
      </c>
      <c r="N25" s="36" t="s">
        <v>63</v>
      </c>
      <c r="O25" s="36">
        <v>2</v>
      </c>
      <c r="P25" s="36">
        <v>13</v>
      </c>
      <c r="Q25" s="36" t="s">
        <v>63</v>
      </c>
      <c r="R25" s="36">
        <v>1</v>
      </c>
      <c r="S25" s="36">
        <v>26</v>
      </c>
      <c r="T25" s="36">
        <v>32</v>
      </c>
      <c r="U25" s="36" t="s">
        <v>63</v>
      </c>
      <c r="V25" s="36" t="s">
        <v>63</v>
      </c>
      <c r="W25" s="36" t="s">
        <v>63</v>
      </c>
      <c r="X25" s="36" t="s">
        <v>63</v>
      </c>
      <c r="Y25" s="36" t="s">
        <v>63</v>
      </c>
      <c r="Z25" s="39">
        <f>SUM(Tabla39[[#This Row],[2002]:[2024]])</f>
        <v>286</v>
      </c>
    </row>
    <row r="26" spans="2:26" x14ac:dyDescent="0.25">
      <c r="B26" s="34" t="s">
        <v>11</v>
      </c>
      <c r="C26" s="36" t="s">
        <v>63</v>
      </c>
      <c r="D26" s="36">
        <v>19</v>
      </c>
      <c r="E26" s="36" t="s">
        <v>63</v>
      </c>
      <c r="F26" s="36">
        <v>22</v>
      </c>
      <c r="G26" s="36">
        <v>23</v>
      </c>
      <c r="H26" s="36">
        <v>4</v>
      </c>
      <c r="I26" s="36">
        <v>7</v>
      </c>
      <c r="J26" s="36">
        <v>35</v>
      </c>
      <c r="K26" s="36" t="s">
        <v>63</v>
      </c>
      <c r="L26" s="36">
        <v>1</v>
      </c>
      <c r="M26" s="36">
        <v>7</v>
      </c>
      <c r="N26" s="36">
        <v>6</v>
      </c>
      <c r="O26" s="36">
        <v>4</v>
      </c>
      <c r="P26" s="36" t="s">
        <v>63</v>
      </c>
      <c r="Q26" s="36">
        <v>5</v>
      </c>
      <c r="R26" s="36">
        <v>88</v>
      </c>
      <c r="S26" s="36" t="s">
        <v>63</v>
      </c>
      <c r="T26" s="36">
        <v>13</v>
      </c>
      <c r="U26" s="36">
        <v>25</v>
      </c>
      <c r="V26" s="36">
        <v>1</v>
      </c>
      <c r="W26" s="36" t="s">
        <v>63</v>
      </c>
      <c r="X26" s="36" t="s">
        <v>63</v>
      </c>
      <c r="Y26" s="36" t="s">
        <v>63</v>
      </c>
      <c r="Z26" s="39">
        <f>SUM(Tabla39[[#This Row],[2002]:[2024]])</f>
        <v>260</v>
      </c>
    </row>
    <row r="27" spans="2:26" ht="60" x14ac:dyDescent="0.25">
      <c r="B27" s="34" t="s">
        <v>26</v>
      </c>
      <c r="C27" s="36" t="s">
        <v>63</v>
      </c>
      <c r="D27" s="36" t="s">
        <v>63</v>
      </c>
      <c r="E27" s="36">
        <v>4</v>
      </c>
      <c r="F27" s="36">
        <v>1</v>
      </c>
      <c r="G27" s="36">
        <v>12</v>
      </c>
      <c r="H27" s="36">
        <v>8</v>
      </c>
      <c r="I27" s="36">
        <v>27</v>
      </c>
      <c r="J27" s="36">
        <v>48</v>
      </c>
      <c r="K27" s="36">
        <v>14</v>
      </c>
      <c r="L27" s="36">
        <v>12</v>
      </c>
      <c r="M27" s="36">
        <v>27</v>
      </c>
      <c r="N27" s="36">
        <v>16</v>
      </c>
      <c r="O27" s="36">
        <v>2</v>
      </c>
      <c r="P27" s="36">
        <v>18</v>
      </c>
      <c r="Q27" s="36">
        <v>2</v>
      </c>
      <c r="R27" s="36">
        <v>10</v>
      </c>
      <c r="S27" s="36">
        <v>13</v>
      </c>
      <c r="T27" s="36">
        <v>31</v>
      </c>
      <c r="U27" s="36">
        <v>4</v>
      </c>
      <c r="V27" s="36" t="s">
        <v>63</v>
      </c>
      <c r="W27" s="36">
        <v>2</v>
      </c>
      <c r="X27" s="36" t="s">
        <v>63</v>
      </c>
      <c r="Y27" s="36" t="s">
        <v>63</v>
      </c>
      <c r="Z27" s="39">
        <f>SUM(Tabla39[[#This Row],[2002]:[2024]])</f>
        <v>251</v>
      </c>
    </row>
    <row r="28" spans="2:26" ht="60" x14ac:dyDescent="0.25">
      <c r="B28" s="34" t="s">
        <v>27</v>
      </c>
      <c r="C28" s="36">
        <v>4</v>
      </c>
      <c r="D28" s="36" t="s">
        <v>63</v>
      </c>
      <c r="E28" s="36" t="s">
        <v>63</v>
      </c>
      <c r="F28" s="36">
        <v>2</v>
      </c>
      <c r="G28" s="36">
        <v>2</v>
      </c>
      <c r="H28" s="36">
        <v>5</v>
      </c>
      <c r="I28" s="36">
        <v>12</v>
      </c>
      <c r="J28" s="36">
        <v>7</v>
      </c>
      <c r="K28" s="36">
        <v>16</v>
      </c>
      <c r="L28" s="36" t="s">
        <v>63</v>
      </c>
      <c r="M28" s="36">
        <v>7</v>
      </c>
      <c r="N28" s="36">
        <v>25</v>
      </c>
      <c r="O28" s="36">
        <v>13</v>
      </c>
      <c r="P28" s="36">
        <v>13</v>
      </c>
      <c r="Q28" s="36">
        <v>7</v>
      </c>
      <c r="R28" s="36">
        <v>37</v>
      </c>
      <c r="S28" s="36">
        <v>23</v>
      </c>
      <c r="T28" s="36" t="s">
        <v>63</v>
      </c>
      <c r="U28" s="36">
        <v>18</v>
      </c>
      <c r="V28" s="36" t="s">
        <v>63</v>
      </c>
      <c r="W28" s="36">
        <v>3</v>
      </c>
      <c r="X28" s="36" t="s">
        <v>63</v>
      </c>
      <c r="Y28" s="36" t="s">
        <v>63</v>
      </c>
      <c r="Z28" s="39">
        <f>SUM(Tabla39[[#This Row],[2002]:[2024]])</f>
        <v>194</v>
      </c>
    </row>
    <row r="29" spans="2:26" ht="45" x14ac:dyDescent="0.25">
      <c r="B29" s="34" t="s">
        <v>28</v>
      </c>
      <c r="C29" s="36" t="s">
        <v>63</v>
      </c>
      <c r="D29" s="36">
        <v>2</v>
      </c>
      <c r="E29" s="36" t="s">
        <v>63</v>
      </c>
      <c r="F29" s="36">
        <v>4</v>
      </c>
      <c r="G29" s="36" t="s">
        <v>63</v>
      </c>
      <c r="H29" s="36">
        <v>12</v>
      </c>
      <c r="I29" s="36">
        <v>9</v>
      </c>
      <c r="J29" s="36">
        <v>52</v>
      </c>
      <c r="K29" s="36">
        <v>7</v>
      </c>
      <c r="L29" s="36">
        <v>9</v>
      </c>
      <c r="M29" s="36">
        <v>25</v>
      </c>
      <c r="N29" s="36">
        <v>2</v>
      </c>
      <c r="O29" s="36" t="s">
        <v>63</v>
      </c>
      <c r="P29" s="36" t="s">
        <v>63</v>
      </c>
      <c r="Q29" s="36" t="s">
        <v>63</v>
      </c>
      <c r="R29" s="36" t="s">
        <v>63</v>
      </c>
      <c r="S29" s="36">
        <v>59</v>
      </c>
      <c r="T29" s="36" t="s">
        <v>63</v>
      </c>
      <c r="U29" s="36" t="s">
        <v>63</v>
      </c>
      <c r="V29" s="36" t="s">
        <v>63</v>
      </c>
      <c r="W29" s="36" t="s">
        <v>63</v>
      </c>
      <c r="X29" s="36" t="s">
        <v>63</v>
      </c>
      <c r="Y29" s="36" t="s">
        <v>63</v>
      </c>
      <c r="Z29" s="39">
        <f>SUM(Tabla39[[#This Row],[2002]:[2024]])</f>
        <v>181</v>
      </c>
    </row>
    <row r="30" spans="2:26" ht="30" x14ac:dyDescent="0.25">
      <c r="B30" s="34" t="s">
        <v>20</v>
      </c>
      <c r="C30" s="36" t="s">
        <v>63</v>
      </c>
      <c r="D30" s="36" t="s">
        <v>63</v>
      </c>
      <c r="E30" s="36">
        <v>1</v>
      </c>
      <c r="F30" s="36" t="s">
        <v>63</v>
      </c>
      <c r="G30" s="36" t="s">
        <v>63</v>
      </c>
      <c r="H30" s="36">
        <v>19</v>
      </c>
      <c r="I30" s="36" t="s">
        <v>63</v>
      </c>
      <c r="J30" s="36">
        <v>9</v>
      </c>
      <c r="K30" s="36">
        <v>13</v>
      </c>
      <c r="L30" s="36" t="s">
        <v>63</v>
      </c>
      <c r="M30" s="36" t="s">
        <v>63</v>
      </c>
      <c r="N30" s="36" t="s">
        <v>63</v>
      </c>
      <c r="O30" s="36" t="s">
        <v>63</v>
      </c>
      <c r="P30" s="36">
        <v>5</v>
      </c>
      <c r="Q30" s="36" t="s">
        <v>63</v>
      </c>
      <c r="R30" s="36" t="s">
        <v>63</v>
      </c>
      <c r="S30" s="36">
        <v>12</v>
      </c>
      <c r="T30" s="36">
        <v>52</v>
      </c>
      <c r="U30" s="36">
        <v>26</v>
      </c>
      <c r="V30" s="36" t="s">
        <v>63</v>
      </c>
      <c r="W30" s="36" t="s">
        <v>63</v>
      </c>
      <c r="X30" s="36" t="s">
        <v>63</v>
      </c>
      <c r="Y30" s="36" t="s">
        <v>63</v>
      </c>
      <c r="Z30" s="39">
        <f>SUM(Tabla39[[#This Row],[2002]:[2024]])</f>
        <v>137</v>
      </c>
    </row>
    <row r="31" spans="2:26" ht="30" x14ac:dyDescent="0.25">
      <c r="B31" s="34" t="s">
        <v>23</v>
      </c>
      <c r="C31" s="36" t="s">
        <v>63</v>
      </c>
      <c r="D31" s="36">
        <v>13</v>
      </c>
      <c r="E31" s="36">
        <v>3</v>
      </c>
      <c r="F31" s="36" t="s">
        <v>63</v>
      </c>
      <c r="G31" s="36">
        <v>9</v>
      </c>
      <c r="H31" s="36" t="s">
        <v>63</v>
      </c>
      <c r="I31" s="36">
        <v>13</v>
      </c>
      <c r="J31" s="36">
        <v>3</v>
      </c>
      <c r="K31" s="36" t="s">
        <v>63</v>
      </c>
      <c r="L31" s="36" t="s">
        <v>63</v>
      </c>
      <c r="M31" s="36">
        <v>7</v>
      </c>
      <c r="N31" s="36" t="s">
        <v>63</v>
      </c>
      <c r="O31" s="36" t="s">
        <v>63</v>
      </c>
      <c r="P31" s="36" t="s">
        <v>63</v>
      </c>
      <c r="Q31" s="36" t="s">
        <v>63</v>
      </c>
      <c r="R31" s="36">
        <v>6</v>
      </c>
      <c r="S31" s="36">
        <v>44</v>
      </c>
      <c r="T31" s="36" t="s">
        <v>63</v>
      </c>
      <c r="U31" s="36" t="s">
        <v>63</v>
      </c>
      <c r="V31" s="36" t="s">
        <v>63</v>
      </c>
      <c r="W31" s="36" t="s">
        <v>63</v>
      </c>
      <c r="X31" s="36">
        <v>1</v>
      </c>
      <c r="Y31" s="36" t="s">
        <v>63</v>
      </c>
      <c r="Z31" s="39">
        <f>SUM(Tabla39[[#This Row],[2002]:[2024]])</f>
        <v>99</v>
      </c>
    </row>
    <row r="32" spans="2:26" ht="45" x14ac:dyDescent="0.25">
      <c r="B32" s="34" t="s">
        <v>29</v>
      </c>
      <c r="C32" s="35" t="s">
        <v>63</v>
      </c>
      <c r="D32" s="36">
        <v>3</v>
      </c>
      <c r="E32" s="36" t="s">
        <v>63</v>
      </c>
      <c r="F32" s="36" t="s">
        <v>63</v>
      </c>
      <c r="G32" s="36" t="s">
        <v>63</v>
      </c>
      <c r="H32" s="36" t="s">
        <v>63</v>
      </c>
      <c r="I32" s="36" t="s">
        <v>63</v>
      </c>
      <c r="J32" s="36" t="s">
        <v>63</v>
      </c>
      <c r="K32" s="36" t="s">
        <v>63</v>
      </c>
      <c r="L32" s="36">
        <v>1</v>
      </c>
      <c r="M32" s="36" t="s">
        <v>63</v>
      </c>
      <c r="N32" s="36" t="s">
        <v>63</v>
      </c>
      <c r="O32" s="36" t="s">
        <v>63</v>
      </c>
      <c r="P32" s="36" t="s">
        <v>63</v>
      </c>
      <c r="Q32" s="36" t="s">
        <v>63</v>
      </c>
      <c r="R32" s="36">
        <v>13</v>
      </c>
      <c r="S32" s="36">
        <v>15</v>
      </c>
      <c r="T32" s="36" t="s">
        <v>63</v>
      </c>
      <c r="U32" s="36" t="s">
        <v>63</v>
      </c>
      <c r="V32" s="37" t="s">
        <v>63</v>
      </c>
      <c r="W32" s="36" t="s">
        <v>63</v>
      </c>
      <c r="X32" s="36" t="s">
        <v>63</v>
      </c>
      <c r="Y32" s="36" t="s">
        <v>63</v>
      </c>
      <c r="Z32" s="39">
        <f>SUM(Tabla39[[#This Row],[2002]:[2024]])</f>
        <v>32</v>
      </c>
    </row>
    <row r="33" spans="2:26" ht="90" x14ac:dyDescent="0.25">
      <c r="B33" s="34" t="s">
        <v>30</v>
      </c>
      <c r="C33" s="35" t="s">
        <v>63</v>
      </c>
      <c r="D33" s="36" t="s">
        <v>63</v>
      </c>
      <c r="E33" s="36" t="s">
        <v>63</v>
      </c>
      <c r="F33" s="36" t="s">
        <v>63</v>
      </c>
      <c r="G33" s="36" t="s">
        <v>63</v>
      </c>
      <c r="H33" s="36" t="s">
        <v>63</v>
      </c>
      <c r="I33" s="36" t="s">
        <v>63</v>
      </c>
      <c r="J33" s="36">
        <v>5</v>
      </c>
      <c r="K33" s="36" t="s">
        <v>63</v>
      </c>
      <c r="L33" s="36" t="s">
        <v>63</v>
      </c>
      <c r="M33" s="36" t="s">
        <v>63</v>
      </c>
      <c r="N33" s="36" t="s">
        <v>63</v>
      </c>
      <c r="O33" s="36" t="s">
        <v>63</v>
      </c>
      <c r="P33" s="36" t="s">
        <v>63</v>
      </c>
      <c r="Q33" s="36" t="s">
        <v>63</v>
      </c>
      <c r="R33" s="36" t="s">
        <v>63</v>
      </c>
      <c r="S33" s="36" t="s">
        <v>63</v>
      </c>
      <c r="T33" s="36" t="s">
        <v>63</v>
      </c>
      <c r="U33" s="36" t="s">
        <v>63</v>
      </c>
      <c r="V33" s="37" t="s">
        <v>63</v>
      </c>
      <c r="W33" s="36" t="s">
        <v>63</v>
      </c>
      <c r="X33" s="36" t="s">
        <v>63</v>
      </c>
      <c r="Y33" s="36" t="s">
        <v>63</v>
      </c>
      <c r="Z33" s="39">
        <f>SUM(Tabla39[[#This Row],[2002]:[2024]])</f>
        <v>5</v>
      </c>
    </row>
    <row r="34" spans="2:26" x14ac:dyDescent="0.25">
      <c r="B34" s="34" t="s">
        <v>32</v>
      </c>
      <c r="C34" s="50">
        <f>SUBTOTAL(109,C4:C33)</f>
        <v>278</v>
      </c>
      <c r="D34" s="50">
        <f t="shared" ref="D34:Y34" si="0">SUBTOTAL(109,D4:D33)</f>
        <v>338</v>
      </c>
      <c r="E34" s="50">
        <f t="shared" si="0"/>
        <v>510</v>
      </c>
      <c r="F34" s="50">
        <f t="shared" si="0"/>
        <v>459</v>
      </c>
      <c r="G34" s="50">
        <f t="shared" si="0"/>
        <v>606</v>
      </c>
      <c r="H34" s="50">
        <f t="shared" si="0"/>
        <v>1444</v>
      </c>
      <c r="I34" s="50">
        <f t="shared" si="0"/>
        <v>1191</v>
      </c>
      <c r="J34" s="50">
        <f t="shared" si="0"/>
        <v>1341</v>
      </c>
      <c r="K34" s="50">
        <f t="shared" si="0"/>
        <v>1201</v>
      </c>
      <c r="L34" s="50">
        <f t="shared" si="0"/>
        <v>1057</v>
      </c>
      <c r="M34" s="50">
        <f t="shared" si="0"/>
        <v>1349</v>
      </c>
      <c r="N34" s="50">
        <f t="shared" si="0"/>
        <v>1603</v>
      </c>
      <c r="O34" s="50">
        <f t="shared" si="0"/>
        <v>1132</v>
      </c>
      <c r="P34" s="50">
        <f t="shared" si="0"/>
        <v>1207</v>
      </c>
      <c r="Q34" s="50">
        <f t="shared" si="0"/>
        <v>1175</v>
      </c>
      <c r="R34" s="50">
        <f t="shared" si="0"/>
        <v>2031</v>
      </c>
      <c r="S34" s="50">
        <f t="shared" si="0"/>
        <v>2788</v>
      </c>
      <c r="T34" s="50">
        <f t="shared" si="0"/>
        <v>2026</v>
      </c>
      <c r="U34" s="50">
        <f t="shared" si="0"/>
        <v>846</v>
      </c>
      <c r="V34" s="50">
        <f t="shared" si="0"/>
        <v>516</v>
      </c>
      <c r="W34" s="50">
        <f t="shared" si="0"/>
        <v>556</v>
      </c>
      <c r="X34" s="50">
        <f t="shared" si="0"/>
        <v>319</v>
      </c>
      <c r="Y34" s="50">
        <f t="shared" si="0"/>
        <v>14</v>
      </c>
      <c r="Z34" s="39">
        <f>SUM(Tabla39[[#This Row],[2002]:[2024]])</f>
        <v>23987</v>
      </c>
    </row>
  </sheetData>
  <mergeCells count="3">
    <mergeCell ref="B2:B3"/>
    <mergeCell ref="C2:Y2"/>
    <mergeCell ref="Z2:Z3"/>
  </mergeCell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D8734-A733-463F-90AE-9E81A889EDD6}">
  <dimension ref="A1"/>
  <sheetViews>
    <sheetView workbookViewId="0">
      <selection activeCell="B2" sqref="B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A40D3-C2E8-4EA3-839A-4A7DECCEA35E}">
  <dimension ref="B2:F9"/>
  <sheetViews>
    <sheetView workbookViewId="0">
      <selection activeCell="B2" sqref="B2:F9"/>
    </sheetView>
  </sheetViews>
  <sheetFormatPr baseColWidth="10" defaultRowHeight="15" x14ac:dyDescent="0.25"/>
  <cols>
    <col min="3" max="3" width="13.42578125" customWidth="1"/>
    <col min="4" max="4" width="14" customWidth="1"/>
  </cols>
  <sheetData>
    <row r="2" spans="2:6" ht="60" x14ac:dyDescent="0.25">
      <c r="B2" s="16" t="s">
        <v>68</v>
      </c>
      <c r="C2" s="17" t="s">
        <v>69</v>
      </c>
      <c r="D2" s="17" t="s">
        <v>70</v>
      </c>
      <c r="E2" s="17" t="s">
        <v>71</v>
      </c>
      <c r="F2" s="18" t="s">
        <v>32</v>
      </c>
    </row>
    <row r="3" spans="2:6" x14ac:dyDescent="0.25">
      <c r="B3" s="19">
        <v>2002</v>
      </c>
      <c r="C3" s="51">
        <v>0</v>
      </c>
      <c r="D3" s="51">
        <v>0</v>
      </c>
      <c r="E3" s="41">
        <v>464</v>
      </c>
      <c r="F3" s="42">
        <v>464</v>
      </c>
    </row>
    <row r="4" spans="2:6" x14ac:dyDescent="0.25">
      <c r="B4" s="19">
        <v>2003</v>
      </c>
      <c r="C4" s="51">
        <v>0</v>
      </c>
      <c r="D4" s="51">
        <v>0</v>
      </c>
      <c r="E4" s="41">
        <v>382</v>
      </c>
      <c r="F4" s="42">
        <v>382</v>
      </c>
    </row>
    <row r="5" spans="2:6" x14ac:dyDescent="0.25">
      <c r="B5" s="19">
        <v>2004</v>
      </c>
      <c r="C5" s="51">
        <v>0</v>
      </c>
      <c r="D5" s="51">
        <v>0</v>
      </c>
      <c r="E5" s="41">
        <v>40</v>
      </c>
      <c r="F5" s="42">
        <v>40</v>
      </c>
    </row>
    <row r="6" spans="2:6" x14ac:dyDescent="0.25">
      <c r="B6" s="19">
        <v>2005</v>
      </c>
      <c r="C6" s="51">
        <v>0</v>
      </c>
      <c r="D6" s="51">
        <v>0</v>
      </c>
      <c r="E6" s="41">
        <v>50</v>
      </c>
      <c r="F6" s="42">
        <v>50</v>
      </c>
    </row>
    <row r="7" spans="2:6" x14ac:dyDescent="0.25">
      <c r="B7" s="19">
        <v>2006</v>
      </c>
      <c r="C7" s="51">
        <v>0</v>
      </c>
      <c r="D7" s="51">
        <v>0</v>
      </c>
      <c r="E7" s="41">
        <v>217</v>
      </c>
      <c r="F7" s="42">
        <v>217</v>
      </c>
    </row>
    <row r="8" spans="2:6" x14ac:dyDescent="0.25">
      <c r="B8" s="19">
        <v>2007</v>
      </c>
      <c r="C8" s="51">
        <v>0</v>
      </c>
      <c r="D8" s="51">
        <v>0</v>
      </c>
      <c r="E8" s="41">
        <v>6</v>
      </c>
      <c r="F8" s="42">
        <v>6</v>
      </c>
    </row>
    <row r="9" spans="2:6" x14ac:dyDescent="0.25">
      <c r="B9" s="23" t="s">
        <v>32</v>
      </c>
      <c r="C9" s="52">
        <v>0</v>
      </c>
      <c r="D9" s="52">
        <v>0</v>
      </c>
      <c r="E9" s="44">
        <v>1159</v>
      </c>
      <c r="F9" s="53">
        <v>1159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1AE5-134D-4923-85FE-3EE43D198018}">
  <dimension ref="B3:I34"/>
  <sheetViews>
    <sheetView workbookViewId="0">
      <selection activeCell="B3" sqref="B3:I34"/>
    </sheetView>
  </sheetViews>
  <sheetFormatPr baseColWidth="10" defaultRowHeight="15" x14ac:dyDescent="0.25"/>
  <sheetData>
    <row r="3" spans="2:9" x14ac:dyDescent="0.25">
      <c r="B3" s="26" t="s">
        <v>0</v>
      </c>
      <c r="C3" s="54" t="s">
        <v>34</v>
      </c>
      <c r="D3" s="54"/>
      <c r="E3" s="54"/>
      <c r="F3" s="54"/>
      <c r="G3" s="54"/>
      <c r="H3" s="54"/>
      <c r="I3" s="30" t="s">
        <v>32</v>
      </c>
    </row>
    <row r="4" spans="2:9" x14ac:dyDescent="0.25">
      <c r="B4" s="26"/>
      <c r="C4" s="55" t="s">
        <v>35</v>
      </c>
      <c r="D4" s="55" t="s">
        <v>36</v>
      </c>
      <c r="E4" s="55" t="s">
        <v>37</v>
      </c>
      <c r="F4" s="55" t="s">
        <v>38</v>
      </c>
      <c r="G4" s="55" t="s">
        <v>39</v>
      </c>
      <c r="H4" s="55" t="s">
        <v>40</v>
      </c>
      <c r="I4" s="30"/>
    </row>
    <row r="5" spans="2:9" ht="45" x14ac:dyDescent="0.25">
      <c r="B5" s="34" t="s">
        <v>2</v>
      </c>
      <c r="C5" s="36">
        <v>45</v>
      </c>
      <c r="D5" s="36">
        <v>66</v>
      </c>
      <c r="E5" s="36">
        <v>3</v>
      </c>
      <c r="F5" s="36">
        <v>14</v>
      </c>
      <c r="G5" s="36">
        <v>20</v>
      </c>
      <c r="H5" s="36">
        <v>1</v>
      </c>
      <c r="I5" s="39">
        <f>SUM(Tabla22[[#This Row],[2002]:[2007]])</f>
        <v>149</v>
      </c>
    </row>
    <row r="6" spans="2:9" ht="75" x14ac:dyDescent="0.25">
      <c r="B6" s="34" t="s">
        <v>1</v>
      </c>
      <c r="C6" s="36">
        <v>37</v>
      </c>
      <c r="D6" s="36">
        <v>78</v>
      </c>
      <c r="E6" s="36" t="s">
        <v>63</v>
      </c>
      <c r="F6" s="36">
        <v>10</v>
      </c>
      <c r="G6" s="36">
        <v>5</v>
      </c>
      <c r="H6" s="36" t="s">
        <v>63</v>
      </c>
      <c r="I6" s="39">
        <f>SUM(Tabla22[[#This Row],[2002]:[2007]])</f>
        <v>130</v>
      </c>
    </row>
    <row r="7" spans="2:9" ht="60" x14ac:dyDescent="0.25">
      <c r="B7" s="34" t="s">
        <v>3</v>
      </c>
      <c r="C7" s="36">
        <v>29</v>
      </c>
      <c r="D7" s="36">
        <v>35</v>
      </c>
      <c r="E7" s="36">
        <v>2</v>
      </c>
      <c r="F7" s="36">
        <v>2</v>
      </c>
      <c r="G7" s="36">
        <v>52</v>
      </c>
      <c r="H7" s="36">
        <v>2</v>
      </c>
      <c r="I7" s="39">
        <f>SUM(Tabla22[[#This Row],[2002]:[2007]])</f>
        <v>122</v>
      </c>
    </row>
    <row r="8" spans="2:9" ht="90" x14ac:dyDescent="0.25">
      <c r="B8" s="34" t="s">
        <v>4</v>
      </c>
      <c r="C8" s="36">
        <v>36</v>
      </c>
      <c r="D8" s="36">
        <v>15</v>
      </c>
      <c r="E8" s="36">
        <v>4</v>
      </c>
      <c r="F8" s="36">
        <v>3</v>
      </c>
      <c r="G8" s="36">
        <v>18</v>
      </c>
      <c r="H8" s="36" t="s">
        <v>63</v>
      </c>
      <c r="I8" s="39">
        <f>SUM(Tabla22[[#This Row],[2002]:[2007]])</f>
        <v>76</v>
      </c>
    </row>
    <row r="9" spans="2:9" x14ac:dyDescent="0.25">
      <c r="B9" s="34" t="s">
        <v>13</v>
      </c>
      <c r="C9" s="36">
        <v>43</v>
      </c>
      <c r="D9" s="36">
        <v>11</v>
      </c>
      <c r="E9" s="36" t="s">
        <v>63</v>
      </c>
      <c r="F9" s="36" t="s">
        <v>63</v>
      </c>
      <c r="G9" s="36">
        <v>15</v>
      </c>
      <c r="H9" s="36">
        <v>1</v>
      </c>
      <c r="I9" s="39">
        <f>SUM(Tabla22[[#This Row],[2002]:[2007]])</f>
        <v>70</v>
      </c>
    </row>
    <row r="10" spans="2:9" ht="90" x14ac:dyDescent="0.25">
      <c r="B10" s="34" t="s">
        <v>6</v>
      </c>
      <c r="C10" s="36">
        <v>43</v>
      </c>
      <c r="D10" s="36">
        <v>14</v>
      </c>
      <c r="E10" s="36">
        <v>3</v>
      </c>
      <c r="F10" s="36">
        <v>1</v>
      </c>
      <c r="G10" s="36">
        <v>8</v>
      </c>
      <c r="H10" s="36">
        <v>1</v>
      </c>
      <c r="I10" s="39">
        <f>SUM(Tabla22[[#This Row],[2002]:[2007]])</f>
        <v>70</v>
      </c>
    </row>
    <row r="11" spans="2:9" x14ac:dyDescent="0.25">
      <c r="B11" s="34" t="s">
        <v>8</v>
      </c>
      <c r="C11" s="36">
        <v>19</v>
      </c>
      <c r="D11" s="36">
        <v>15</v>
      </c>
      <c r="E11" s="36">
        <v>2</v>
      </c>
      <c r="F11" s="36">
        <v>5</v>
      </c>
      <c r="G11" s="36">
        <v>14</v>
      </c>
      <c r="H11" s="36">
        <v>1</v>
      </c>
      <c r="I11" s="39">
        <f>SUM(Tabla22[[#This Row],[2002]:[2007]])</f>
        <v>56</v>
      </c>
    </row>
    <row r="12" spans="2:9" ht="30" x14ac:dyDescent="0.25">
      <c r="B12" s="34" t="s">
        <v>7</v>
      </c>
      <c r="C12" s="36">
        <v>28</v>
      </c>
      <c r="D12" s="36">
        <v>11</v>
      </c>
      <c r="E12" s="36">
        <v>8</v>
      </c>
      <c r="F12" s="36">
        <v>2</v>
      </c>
      <c r="G12" s="36">
        <v>4</v>
      </c>
      <c r="H12" s="36" t="s">
        <v>63</v>
      </c>
      <c r="I12" s="39">
        <f>SUM(Tabla22[[#This Row],[2002]:[2007]])</f>
        <v>53</v>
      </c>
    </row>
    <row r="13" spans="2:9" ht="105" x14ac:dyDescent="0.25">
      <c r="B13" s="34" t="s">
        <v>5</v>
      </c>
      <c r="C13" s="36">
        <v>21</v>
      </c>
      <c r="D13" s="36">
        <v>21</v>
      </c>
      <c r="E13" s="36">
        <v>4</v>
      </c>
      <c r="F13" s="36" t="s">
        <v>63</v>
      </c>
      <c r="G13" s="36">
        <v>6</v>
      </c>
      <c r="H13" s="36" t="s">
        <v>63</v>
      </c>
      <c r="I13" s="39">
        <f>SUM(Tabla22[[#This Row],[2002]:[2007]])</f>
        <v>52</v>
      </c>
    </row>
    <row r="14" spans="2:9" x14ac:dyDescent="0.25">
      <c r="B14" s="34" t="s">
        <v>12</v>
      </c>
      <c r="C14" s="36">
        <v>31</v>
      </c>
      <c r="D14" s="36">
        <v>12</v>
      </c>
      <c r="E14" s="36" t="s">
        <v>63</v>
      </c>
      <c r="F14" s="36">
        <v>4</v>
      </c>
      <c r="G14" s="36" t="s">
        <v>63</v>
      </c>
      <c r="H14" s="36" t="s">
        <v>63</v>
      </c>
      <c r="I14" s="39">
        <f>SUM(Tabla22[[#This Row],[2002]:[2007]])</f>
        <v>47</v>
      </c>
    </row>
    <row r="15" spans="2:9" ht="60" x14ac:dyDescent="0.25">
      <c r="B15" s="34" t="s">
        <v>10</v>
      </c>
      <c r="C15" s="36">
        <v>27</v>
      </c>
      <c r="D15" s="36">
        <v>8</v>
      </c>
      <c r="E15" s="36" t="s">
        <v>63</v>
      </c>
      <c r="F15" s="36">
        <v>3</v>
      </c>
      <c r="G15" s="36">
        <v>5</v>
      </c>
      <c r="H15" s="36" t="s">
        <v>63</v>
      </c>
      <c r="I15" s="39">
        <f>SUM(Tabla22[[#This Row],[2002]:[2007]])</f>
        <v>43</v>
      </c>
    </row>
    <row r="16" spans="2:9" ht="90" x14ac:dyDescent="0.25">
      <c r="B16" s="34" t="s">
        <v>9</v>
      </c>
      <c r="C16" s="36">
        <v>14</v>
      </c>
      <c r="D16" s="36">
        <v>20</v>
      </c>
      <c r="E16" s="36">
        <v>4</v>
      </c>
      <c r="F16" s="36">
        <v>2</v>
      </c>
      <c r="G16" s="36">
        <v>1</v>
      </c>
      <c r="H16" s="36" t="s">
        <v>63</v>
      </c>
      <c r="I16" s="39">
        <f>SUM(Tabla22[[#This Row],[2002]:[2007]])</f>
        <v>41</v>
      </c>
    </row>
    <row r="17" spans="2:9" ht="90" x14ac:dyDescent="0.25">
      <c r="B17" s="34" t="s">
        <v>16</v>
      </c>
      <c r="C17" s="36">
        <v>14</v>
      </c>
      <c r="D17" s="36">
        <v>17</v>
      </c>
      <c r="E17" s="36">
        <v>1</v>
      </c>
      <c r="F17" s="36">
        <v>1</v>
      </c>
      <c r="G17" s="36">
        <v>1</v>
      </c>
      <c r="H17" s="36" t="s">
        <v>63</v>
      </c>
      <c r="I17" s="39">
        <f>SUM(Tabla22[[#This Row],[2002]:[2007]])</f>
        <v>34</v>
      </c>
    </row>
    <row r="18" spans="2:9" x14ac:dyDescent="0.25">
      <c r="B18" s="34" t="s">
        <v>11</v>
      </c>
      <c r="C18" s="36">
        <v>20</v>
      </c>
      <c r="D18" s="36">
        <v>6</v>
      </c>
      <c r="E18" s="36">
        <v>1</v>
      </c>
      <c r="F18" s="36" t="s">
        <v>63</v>
      </c>
      <c r="G18" s="36">
        <v>3</v>
      </c>
      <c r="H18" s="36" t="s">
        <v>63</v>
      </c>
      <c r="I18" s="39">
        <f>SUM(Tabla22[[#This Row],[2002]:[2007]])</f>
        <v>30</v>
      </c>
    </row>
    <row r="19" spans="2:9" ht="60" x14ac:dyDescent="0.25">
      <c r="B19" s="34" t="s">
        <v>25</v>
      </c>
      <c r="C19" s="36">
        <v>4</v>
      </c>
      <c r="D19" s="36">
        <v>2</v>
      </c>
      <c r="E19" s="36">
        <v>1</v>
      </c>
      <c r="F19" s="36" t="s">
        <v>63</v>
      </c>
      <c r="G19" s="36">
        <v>18</v>
      </c>
      <c r="H19" s="36" t="s">
        <v>63</v>
      </c>
      <c r="I19" s="39">
        <f>SUM(Tabla22[[#This Row],[2002]:[2007]])</f>
        <v>25</v>
      </c>
    </row>
    <row r="20" spans="2:9" ht="30" x14ac:dyDescent="0.25">
      <c r="B20" s="34" t="s">
        <v>23</v>
      </c>
      <c r="C20" s="36" t="s">
        <v>63</v>
      </c>
      <c r="D20" s="36">
        <v>22</v>
      </c>
      <c r="E20" s="36" t="s">
        <v>63</v>
      </c>
      <c r="F20" s="36" t="s">
        <v>63</v>
      </c>
      <c r="G20" s="36">
        <v>2</v>
      </c>
      <c r="H20" s="36" t="s">
        <v>63</v>
      </c>
      <c r="I20" s="39">
        <f>SUM(Tabla22[[#This Row],[2002]:[2007]])</f>
        <v>24</v>
      </c>
    </row>
    <row r="21" spans="2:9" x14ac:dyDescent="0.25">
      <c r="B21" s="34" t="s">
        <v>14</v>
      </c>
      <c r="C21" s="36">
        <v>10</v>
      </c>
      <c r="D21" s="36">
        <v>1</v>
      </c>
      <c r="E21" s="36" t="s">
        <v>63</v>
      </c>
      <c r="F21" s="36">
        <v>2</v>
      </c>
      <c r="G21" s="36">
        <v>10</v>
      </c>
      <c r="H21" s="36" t="s">
        <v>63</v>
      </c>
      <c r="I21" s="39">
        <f>SUM(Tabla22[[#This Row],[2002]:[2007]])</f>
        <v>23</v>
      </c>
    </row>
    <row r="22" spans="2:9" ht="45" x14ac:dyDescent="0.25">
      <c r="B22" s="34" t="s">
        <v>28</v>
      </c>
      <c r="C22" s="36">
        <v>13</v>
      </c>
      <c r="D22" s="36">
        <v>6</v>
      </c>
      <c r="E22" s="36" t="s">
        <v>63</v>
      </c>
      <c r="F22" s="36" t="s">
        <v>63</v>
      </c>
      <c r="G22" s="36">
        <v>2</v>
      </c>
      <c r="H22" s="36" t="s">
        <v>63</v>
      </c>
      <c r="I22" s="39">
        <f>SUM(Tabla22[[#This Row],[2002]:[2007]])</f>
        <v>21</v>
      </c>
    </row>
    <row r="23" spans="2:9" ht="45" x14ac:dyDescent="0.25">
      <c r="B23" s="34" t="s">
        <v>15</v>
      </c>
      <c r="C23" s="36">
        <v>4</v>
      </c>
      <c r="D23" s="36">
        <v>8</v>
      </c>
      <c r="E23" s="36">
        <v>1</v>
      </c>
      <c r="F23" s="36" t="s">
        <v>63</v>
      </c>
      <c r="G23" s="36">
        <v>8</v>
      </c>
      <c r="H23" s="36" t="s">
        <v>63</v>
      </c>
      <c r="I23" s="39">
        <f>SUM(Tabla22[[#This Row],[2002]:[2007]])</f>
        <v>21</v>
      </c>
    </row>
    <row r="24" spans="2:9" x14ac:dyDescent="0.25">
      <c r="B24" s="34" t="s">
        <v>19</v>
      </c>
      <c r="C24" s="36">
        <v>8</v>
      </c>
      <c r="D24" s="36">
        <v>2</v>
      </c>
      <c r="E24" s="36">
        <v>3</v>
      </c>
      <c r="F24" s="36" t="s">
        <v>63</v>
      </c>
      <c r="G24" s="36">
        <v>3</v>
      </c>
      <c r="H24" s="36" t="s">
        <v>63</v>
      </c>
      <c r="I24" s="39">
        <f>SUM(Tabla22[[#This Row],[2002]:[2007]])</f>
        <v>16</v>
      </c>
    </row>
    <row r="25" spans="2:9" ht="60" x14ac:dyDescent="0.25">
      <c r="B25" s="34" t="s">
        <v>27</v>
      </c>
      <c r="C25" s="36">
        <v>7</v>
      </c>
      <c r="D25" s="36">
        <v>3</v>
      </c>
      <c r="E25" s="36" t="s">
        <v>63</v>
      </c>
      <c r="F25" s="36" t="s">
        <v>63</v>
      </c>
      <c r="G25" s="36">
        <v>1</v>
      </c>
      <c r="H25" s="36" t="s">
        <v>63</v>
      </c>
      <c r="I25" s="39">
        <f>SUM(Tabla22[[#This Row],[2002]:[2007]])</f>
        <v>11</v>
      </c>
    </row>
    <row r="26" spans="2:9" ht="105" x14ac:dyDescent="0.25">
      <c r="B26" s="34" t="s">
        <v>22</v>
      </c>
      <c r="C26" s="36">
        <v>2</v>
      </c>
      <c r="D26" s="36" t="s">
        <v>63</v>
      </c>
      <c r="E26" s="36" t="s">
        <v>63</v>
      </c>
      <c r="F26" s="36" t="s">
        <v>63</v>
      </c>
      <c r="G26" s="36">
        <v>8</v>
      </c>
      <c r="H26" s="36" t="s">
        <v>63</v>
      </c>
      <c r="I26" s="39">
        <f>SUM(Tabla22[[#This Row],[2002]:[2007]])</f>
        <v>10</v>
      </c>
    </row>
    <row r="27" spans="2:9" x14ac:dyDescent="0.25">
      <c r="B27" s="34" t="s">
        <v>21</v>
      </c>
      <c r="C27" s="36">
        <v>1</v>
      </c>
      <c r="D27" s="36">
        <v>5</v>
      </c>
      <c r="E27" s="36">
        <v>3</v>
      </c>
      <c r="F27" s="36" t="s">
        <v>63</v>
      </c>
      <c r="G27" s="36" t="s">
        <v>63</v>
      </c>
      <c r="H27" s="36" t="s">
        <v>63</v>
      </c>
      <c r="I27" s="39">
        <f>SUM(Tabla22[[#This Row],[2002]:[2007]])</f>
        <v>9</v>
      </c>
    </row>
    <row r="28" spans="2:9" ht="90" x14ac:dyDescent="0.25">
      <c r="B28" s="34" t="s">
        <v>18</v>
      </c>
      <c r="C28" s="36" t="s">
        <v>63</v>
      </c>
      <c r="D28" s="36" t="s">
        <v>63</v>
      </c>
      <c r="E28" s="36" t="s">
        <v>63</v>
      </c>
      <c r="F28" s="36">
        <v>1</v>
      </c>
      <c r="G28" s="36">
        <v>7</v>
      </c>
      <c r="H28" s="36" t="s">
        <v>63</v>
      </c>
      <c r="I28" s="39">
        <f>SUM(Tabla22[[#This Row],[2002]:[2007]])</f>
        <v>8</v>
      </c>
    </row>
    <row r="29" spans="2:9" ht="45" x14ac:dyDescent="0.25">
      <c r="B29" s="34" t="s">
        <v>24</v>
      </c>
      <c r="C29" s="36">
        <v>2</v>
      </c>
      <c r="D29" s="36" t="s">
        <v>63</v>
      </c>
      <c r="E29" s="36" t="s">
        <v>63</v>
      </c>
      <c r="F29" s="36" t="s">
        <v>63</v>
      </c>
      <c r="G29" s="36">
        <v>3</v>
      </c>
      <c r="H29" s="36" t="s">
        <v>63</v>
      </c>
      <c r="I29" s="39">
        <f>SUM(Tabla22[[#This Row],[2002]:[2007]])</f>
        <v>5</v>
      </c>
    </row>
    <row r="30" spans="2:9" ht="30" x14ac:dyDescent="0.25">
      <c r="B30" s="34" t="s">
        <v>17</v>
      </c>
      <c r="C30" s="36">
        <v>3</v>
      </c>
      <c r="D30" s="36" t="s">
        <v>63</v>
      </c>
      <c r="E30" s="36" t="s">
        <v>63</v>
      </c>
      <c r="F30" s="36" t="s">
        <v>63</v>
      </c>
      <c r="G30" s="36">
        <v>1</v>
      </c>
      <c r="H30" s="36" t="s">
        <v>63</v>
      </c>
      <c r="I30" s="39">
        <f>SUM(Tabla22[[#This Row],[2002]:[2007]])</f>
        <v>4</v>
      </c>
    </row>
    <row r="31" spans="2:9" ht="45" x14ac:dyDescent="0.25">
      <c r="B31" s="34" t="s">
        <v>29</v>
      </c>
      <c r="C31" s="36" t="s">
        <v>63</v>
      </c>
      <c r="D31" s="36">
        <v>3</v>
      </c>
      <c r="E31" s="36" t="s">
        <v>63</v>
      </c>
      <c r="F31" s="36" t="s">
        <v>63</v>
      </c>
      <c r="G31" s="36" t="s">
        <v>63</v>
      </c>
      <c r="H31" s="36" t="s">
        <v>63</v>
      </c>
      <c r="I31" s="39">
        <f>SUM(Tabla22[[#This Row],[2002]:[2007]])</f>
        <v>3</v>
      </c>
    </row>
    <row r="32" spans="2:9" ht="60" x14ac:dyDescent="0.25">
      <c r="B32" s="34" t="s">
        <v>26</v>
      </c>
      <c r="C32" s="36">
        <v>2</v>
      </c>
      <c r="D32" s="36" t="s">
        <v>63</v>
      </c>
      <c r="E32" s="36" t="s">
        <v>63</v>
      </c>
      <c r="F32" s="36" t="s">
        <v>63</v>
      </c>
      <c r="G32" s="36">
        <v>1</v>
      </c>
      <c r="H32" s="36" t="s">
        <v>63</v>
      </c>
      <c r="I32" s="39">
        <f>SUM(Tabla22[[#This Row],[2002]:[2007]])</f>
        <v>3</v>
      </c>
    </row>
    <row r="33" spans="2:9" ht="30" x14ac:dyDescent="0.25">
      <c r="B33" s="34" t="s">
        <v>20</v>
      </c>
      <c r="C33" s="36">
        <v>1</v>
      </c>
      <c r="D33" s="36">
        <v>1</v>
      </c>
      <c r="E33" s="36" t="s">
        <v>63</v>
      </c>
      <c r="F33" s="36" t="s">
        <v>63</v>
      </c>
      <c r="G33" s="36">
        <v>1</v>
      </c>
      <c r="H33" s="36" t="s">
        <v>63</v>
      </c>
      <c r="I33" s="39">
        <f>SUM(Tabla22[[#This Row],[2002]:[2007]])</f>
        <v>3</v>
      </c>
    </row>
    <row r="34" spans="2:9" x14ac:dyDescent="0.25">
      <c r="B34" s="34" t="s">
        <v>32</v>
      </c>
      <c r="C34" s="50">
        <v>464</v>
      </c>
      <c r="D34" s="50">
        <v>382</v>
      </c>
      <c r="E34" s="50">
        <v>40</v>
      </c>
      <c r="F34" s="50">
        <v>50</v>
      </c>
      <c r="G34" s="50">
        <v>217</v>
      </c>
      <c r="H34" s="50">
        <v>6</v>
      </c>
      <c r="I34" s="39">
        <v>1159</v>
      </c>
    </row>
  </sheetData>
  <mergeCells count="3">
    <mergeCell ref="B3:B4"/>
    <mergeCell ref="C3:H3"/>
    <mergeCell ref="I3:I4"/>
  </mergeCells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FC907-9971-4F3E-A2C3-5BFF5F3DFC0A}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D189A-9B8F-4E11-8ED6-BD1B0FCF6875}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A9477-3FD6-42B1-95A5-60A41D603B8A}">
  <dimension ref="B2:Z8"/>
  <sheetViews>
    <sheetView workbookViewId="0">
      <selection activeCell="B2" sqref="B2:Z8"/>
    </sheetView>
  </sheetViews>
  <sheetFormatPr baseColWidth="10" defaultRowHeight="15" x14ac:dyDescent="0.25"/>
  <sheetData>
    <row r="2" spans="2:26" x14ac:dyDescent="0.25">
      <c r="B2" s="26" t="s">
        <v>0</v>
      </c>
      <c r="C2" s="56" t="s">
        <v>34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7"/>
      <c r="X2" s="57"/>
      <c r="Y2" s="57"/>
      <c r="Z2" s="30" t="s">
        <v>32</v>
      </c>
    </row>
    <row r="3" spans="2:26" x14ac:dyDescent="0.25">
      <c r="B3" s="26"/>
      <c r="C3" s="48" t="s">
        <v>35</v>
      </c>
      <c r="D3" s="48" t="s">
        <v>36</v>
      </c>
      <c r="E3" s="48" t="s">
        <v>37</v>
      </c>
      <c r="F3" s="48" t="s">
        <v>38</v>
      </c>
      <c r="G3" s="48" t="s">
        <v>39</v>
      </c>
      <c r="H3" s="48" t="s">
        <v>40</v>
      </c>
      <c r="I3" s="48" t="s">
        <v>41</v>
      </c>
      <c r="J3" s="48" t="s">
        <v>42</v>
      </c>
      <c r="K3" s="48" t="s">
        <v>43</v>
      </c>
      <c r="L3" s="48" t="s">
        <v>44</v>
      </c>
      <c r="M3" s="48" t="s">
        <v>45</v>
      </c>
      <c r="N3" s="48" t="s">
        <v>46</v>
      </c>
      <c r="O3" s="48" t="s">
        <v>47</v>
      </c>
      <c r="P3" s="48" t="s">
        <v>48</v>
      </c>
      <c r="Q3" s="48" t="s">
        <v>49</v>
      </c>
      <c r="R3" s="48" t="s">
        <v>50</v>
      </c>
      <c r="S3" s="48" t="s">
        <v>51</v>
      </c>
      <c r="T3" s="48" t="s">
        <v>52</v>
      </c>
      <c r="U3" s="48" t="s">
        <v>53</v>
      </c>
      <c r="V3" s="48" t="s">
        <v>54</v>
      </c>
      <c r="W3" s="49" t="s">
        <v>55</v>
      </c>
      <c r="X3" s="49" t="s">
        <v>56</v>
      </c>
      <c r="Y3" s="49" t="s">
        <v>57</v>
      </c>
      <c r="Z3" s="30"/>
    </row>
    <row r="4" spans="2:26" ht="45" x14ac:dyDescent="0.25">
      <c r="B4" s="34" t="s">
        <v>2</v>
      </c>
      <c r="C4" s="36">
        <v>20</v>
      </c>
      <c r="D4" s="36">
        <v>19</v>
      </c>
      <c r="E4" s="36">
        <v>19</v>
      </c>
      <c r="F4" s="36">
        <v>14</v>
      </c>
      <c r="G4" s="36">
        <v>26</v>
      </c>
      <c r="H4" s="36">
        <v>74</v>
      </c>
      <c r="I4" s="36">
        <v>66</v>
      </c>
      <c r="J4" s="36">
        <v>61</v>
      </c>
      <c r="K4" s="36">
        <v>76</v>
      </c>
      <c r="L4" s="36">
        <v>85</v>
      </c>
      <c r="M4" s="36">
        <v>68</v>
      </c>
      <c r="N4" s="36">
        <v>51</v>
      </c>
      <c r="O4" s="36">
        <v>57</v>
      </c>
      <c r="P4" s="36">
        <v>59</v>
      </c>
      <c r="Q4" s="36">
        <v>146</v>
      </c>
      <c r="R4" s="36">
        <v>102</v>
      </c>
      <c r="S4" s="36">
        <v>149</v>
      </c>
      <c r="T4" s="36">
        <v>70</v>
      </c>
      <c r="U4" s="36">
        <v>93</v>
      </c>
      <c r="V4" s="36">
        <v>82</v>
      </c>
      <c r="W4" s="36">
        <v>128</v>
      </c>
      <c r="X4" s="36">
        <v>167</v>
      </c>
      <c r="Y4" s="36">
        <v>4</v>
      </c>
      <c r="Z4" s="39">
        <f>SUM(Tabla25[[#This Row],[2002]:[2024]])</f>
        <v>1636</v>
      </c>
    </row>
    <row r="5" spans="2:26" ht="90" x14ac:dyDescent="0.25">
      <c r="B5" s="34" t="s">
        <v>6</v>
      </c>
      <c r="C5" s="36" t="s">
        <v>63</v>
      </c>
      <c r="D5" s="36" t="s">
        <v>63</v>
      </c>
      <c r="E5" s="36" t="s">
        <v>63</v>
      </c>
      <c r="F5" s="36">
        <v>1</v>
      </c>
      <c r="G5" s="36">
        <v>1</v>
      </c>
      <c r="H5" s="36">
        <v>3</v>
      </c>
      <c r="I5" s="36">
        <v>4</v>
      </c>
      <c r="J5" s="36">
        <v>4</v>
      </c>
      <c r="K5" s="36">
        <v>9</v>
      </c>
      <c r="L5" s="36">
        <v>25</v>
      </c>
      <c r="M5" s="36">
        <v>17</v>
      </c>
      <c r="N5" s="36">
        <v>3</v>
      </c>
      <c r="O5" s="36">
        <v>19</v>
      </c>
      <c r="P5" s="36">
        <v>16</v>
      </c>
      <c r="Q5" s="36">
        <v>46</v>
      </c>
      <c r="R5" s="36">
        <v>38</v>
      </c>
      <c r="S5" s="36">
        <v>52</v>
      </c>
      <c r="T5" s="36">
        <v>45</v>
      </c>
      <c r="U5" s="36">
        <v>30</v>
      </c>
      <c r="V5" s="36">
        <v>33</v>
      </c>
      <c r="W5" s="36">
        <v>45</v>
      </c>
      <c r="X5" s="36">
        <v>39</v>
      </c>
      <c r="Y5" s="36">
        <v>35</v>
      </c>
      <c r="Z5" s="39">
        <f>SUM(Tabla25[[#This Row],[2002]:[2024]])</f>
        <v>465</v>
      </c>
    </row>
    <row r="6" spans="2:26" ht="75" x14ac:dyDescent="0.25">
      <c r="B6" s="34" t="s">
        <v>1</v>
      </c>
      <c r="C6" s="36" t="s">
        <v>63</v>
      </c>
      <c r="D6" s="36" t="s">
        <v>63</v>
      </c>
      <c r="E6" s="36" t="s">
        <v>63</v>
      </c>
      <c r="F6" s="36" t="s">
        <v>63</v>
      </c>
      <c r="G6" s="36" t="s">
        <v>63</v>
      </c>
      <c r="H6" s="36" t="s">
        <v>63</v>
      </c>
      <c r="I6" s="36">
        <v>6</v>
      </c>
      <c r="J6" s="36">
        <v>1</v>
      </c>
      <c r="K6" s="36">
        <v>10</v>
      </c>
      <c r="L6" s="36" t="s">
        <v>63</v>
      </c>
      <c r="M6" s="36" t="s">
        <v>63</v>
      </c>
      <c r="N6" s="36">
        <v>3</v>
      </c>
      <c r="O6" s="36" t="s">
        <v>63</v>
      </c>
      <c r="P6" s="36" t="s">
        <v>63</v>
      </c>
      <c r="Q6" s="36">
        <v>3</v>
      </c>
      <c r="R6" s="36">
        <v>3</v>
      </c>
      <c r="S6" s="36">
        <v>5</v>
      </c>
      <c r="T6" s="36">
        <v>1</v>
      </c>
      <c r="U6" s="36" t="s">
        <v>63</v>
      </c>
      <c r="V6" s="36" t="s">
        <v>63</v>
      </c>
      <c r="W6" s="36">
        <v>3</v>
      </c>
      <c r="X6" s="36">
        <v>1</v>
      </c>
      <c r="Y6" s="36" t="s">
        <v>63</v>
      </c>
      <c r="Z6" s="39">
        <f>SUM(Tabla25[[#This Row],[2002]:[2024]])</f>
        <v>36</v>
      </c>
    </row>
    <row r="7" spans="2:26" ht="90" x14ac:dyDescent="0.25">
      <c r="B7" s="34" t="s">
        <v>9</v>
      </c>
      <c r="C7" s="36" t="s">
        <v>63</v>
      </c>
      <c r="D7" s="36" t="s">
        <v>63</v>
      </c>
      <c r="E7" s="36" t="s">
        <v>63</v>
      </c>
      <c r="F7" s="36" t="s">
        <v>63</v>
      </c>
      <c r="G7" s="36" t="s">
        <v>63</v>
      </c>
      <c r="H7" s="36" t="s">
        <v>63</v>
      </c>
      <c r="I7" s="36" t="s">
        <v>63</v>
      </c>
      <c r="J7" s="36">
        <v>1</v>
      </c>
      <c r="K7" s="36">
        <v>5</v>
      </c>
      <c r="L7" s="36" t="s">
        <v>63</v>
      </c>
      <c r="M7" s="36">
        <v>1</v>
      </c>
      <c r="N7" s="36" t="s">
        <v>63</v>
      </c>
      <c r="O7" s="36" t="s">
        <v>63</v>
      </c>
      <c r="P7" s="36" t="s">
        <v>63</v>
      </c>
      <c r="Q7" s="36">
        <v>1</v>
      </c>
      <c r="R7" s="36" t="s">
        <v>63</v>
      </c>
      <c r="S7" s="36" t="s">
        <v>63</v>
      </c>
      <c r="T7" s="36" t="s">
        <v>63</v>
      </c>
      <c r="U7" s="36" t="s">
        <v>63</v>
      </c>
      <c r="V7" s="36" t="s">
        <v>63</v>
      </c>
      <c r="W7" s="36" t="s">
        <v>63</v>
      </c>
      <c r="X7" s="36" t="s">
        <v>63</v>
      </c>
      <c r="Y7" s="36" t="s">
        <v>63</v>
      </c>
      <c r="Z7" s="39">
        <f>SUM(Tabla25[[#This Row],[2002]:[2024]])</f>
        <v>8</v>
      </c>
    </row>
    <row r="8" spans="2:26" x14ac:dyDescent="0.25">
      <c r="B8" s="34" t="s">
        <v>32</v>
      </c>
      <c r="C8" s="50">
        <f>SUBTOTAL(109,C4:C7)</f>
        <v>20</v>
      </c>
      <c r="D8" s="50">
        <f t="shared" ref="D8:Y8" si="0">SUBTOTAL(109,D4:D7)</f>
        <v>19</v>
      </c>
      <c r="E8" s="50">
        <f t="shared" si="0"/>
        <v>19</v>
      </c>
      <c r="F8" s="50">
        <f t="shared" si="0"/>
        <v>15</v>
      </c>
      <c r="G8" s="50">
        <f t="shared" si="0"/>
        <v>27</v>
      </c>
      <c r="H8" s="50">
        <f t="shared" si="0"/>
        <v>77</v>
      </c>
      <c r="I8" s="50">
        <f t="shared" si="0"/>
        <v>76</v>
      </c>
      <c r="J8" s="50">
        <f t="shared" si="0"/>
        <v>67</v>
      </c>
      <c r="K8" s="50">
        <f t="shared" si="0"/>
        <v>100</v>
      </c>
      <c r="L8" s="50">
        <f t="shared" si="0"/>
        <v>110</v>
      </c>
      <c r="M8" s="50">
        <f t="shared" si="0"/>
        <v>86</v>
      </c>
      <c r="N8" s="50">
        <f t="shared" si="0"/>
        <v>57</v>
      </c>
      <c r="O8" s="50">
        <f t="shared" si="0"/>
        <v>76</v>
      </c>
      <c r="P8" s="50">
        <f t="shared" si="0"/>
        <v>75</v>
      </c>
      <c r="Q8" s="50">
        <f t="shared" si="0"/>
        <v>196</v>
      </c>
      <c r="R8" s="50">
        <f t="shared" si="0"/>
        <v>143</v>
      </c>
      <c r="S8" s="50">
        <f t="shared" si="0"/>
        <v>206</v>
      </c>
      <c r="T8" s="50">
        <f t="shared" si="0"/>
        <v>116</v>
      </c>
      <c r="U8" s="50">
        <f t="shared" si="0"/>
        <v>123</v>
      </c>
      <c r="V8" s="50">
        <f t="shared" si="0"/>
        <v>115</v>
      </c>
      <c r="W8" s="50">
        <f t="shared" si="0"/>
        <v>176</v>
      </c>
      <c r="X8" s="50">
        <f t="shared" si="0"/>
        <v>207</v>
      </c>
      <c r="Y8" s="50">
        <f t="shared" si="0"/>
        <v>39</v>
      </c>
      <c r="Z8" s="39">
        <f>SUM(Tabla25[[#This Row],[2002]:[2024]])</f>
        <v>2145</v>
      </c>
    </row>
  </sheetData>
  <mergeCells count="3">
    <mergeCell ref="B2:B3"/>
    <mergeCell ref="C2:V2"/>
    <mergeCell ref="Z2:Z3"/>
  </mergeCells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10A4F-E038-4F06-AF87-9E38DCC040C4}">
  <dimension ref="B2:F26"/>
  <sheetViews>
    <sheetView workbookViewId="0">
      <selection activeCell="B2" sqref="B2:F26"/>
    </sheetView>
  </sheetViews>
  <sheetFormatPr baseColWidth="10" defaultRowHeight="15" x14ac:dyDescent="0.25"/>
  <sheetData>
    <row r="2" spans="2:6" ht="60" x14ac:dyDescent="0.25">
      <c r="B2" s="16" t="s">
        <v>68</v>
      </c>
      <c r="C2" s="17" t="s">
        <v>69</v>
      </c>
      <c r="D2" s="17" t="s">
        <v>70</v>
      </c>
      <c r="E2" s="17" t="s">
        <v>71</v>
      </c>
      <c r="F2" s="18" t="s">
        <v>32</v>
      </c>
    </row>
    <row r="3" spans="2:6" x14ac:dyDescent="0.25">
      <c r="B3" s="19">
        <v>2002</v>
      </c>
      <c r="C3" s="20">
        <v>0</v>
      </c>
      <c r="D3" s="51">
        <v>0</v>
      </c>
      <c r="E3" s="41">
        <v>20</v>
      </c>
      <c r="F3" s="42">
        <f>SUM(Tabla26[[#This Row],[En proceso 
de Notificación]:[Concluidas]])</f>
        <v>20</v>
      </c>
    </row>
    <row r="4" spans="2:6" x14ac:dyDescent="0.25">
      <c r="B4" s="19">
        <v>2003</v>
      </c>
      <c r="C4" s="20">
        <v>0</v>
      </c>
      <c r="D4" s="51">
        <v>0</v>
      </c>
      <c r="E4" s="41">
        <v>19</v>
      </c>
      <c r="F4" s="42">
        <f>SUM(Tabla26[[#This Row],[En proceso 
de Notificación]:[Concluidas]])</f>
        <v>19</v>
      </c>
    </row>
    <row r="5" spans="2:6" x14ac:dyDescent="0.25">
      <c r="B5" s="19">
        <v>2004</v>
      </c>
      <c r="C5" s="20">
        <v>0</v>
      </c>
      <c r="D5" s="51">
        <v>0</v>
      </c>
      <c r="E5" s="41">
        <v>19</v>
      </c>
      <c r="F5" s="42">
        <f>SUM(Tabla26[[#This Row],[En proceso 
de Notificación]:[Concluidas]])</f>
        <v>19</v>
      </c>
    </row>
    <row r="6" spans="2:6" x14ac:dyDescent="0.25">
      <c r="B6" s="19">
        <v>2005</v>
      </c>
      <c r="C6" s="20">
        <v>0</v>
      </c>
      <c r="D6" s="51">
        <v>0</v>
      </c>
      <c r="E6" s="41">
        <v>15</v>
      </c>
      <c r="F6" s="42">
        <f>SUM(Tabla26[[#This Row],[En proceso 
de Notificación]:[Concluidas]])</f>
        <v>15</v>
      </c>
    </row>
    <row r="7" spans="2:6" x14ac:dyDescent="0.25">
      <c r="B7" s="19">
        <v>2006</v>
      </c>
      <c r="C7" s="20">
        <v>0</v>
      </c>
      <c r="D7" s="51">
        <v>0</v>
      </c>
      <c r="E7" s="41">
        <v>27</v>
      </c>
      <c r="F7" s="42">
        <f>SUM(Tabla26[[#This Row],[En proceso 
de Notificación]:[Concluidas]])</f>
        <v>27</v>
      </c>
    </row>
    <row r="8" spans="2:6" x14ac:dyDescent="0.25">
      <c r="B8" s="19">
        <v>2007</v>
      </c>
      <c r="C8" s="20">
        <v>0</v>
      </c>
      <c r="D8" s="51">
        <v>0</v>
      </c>
      <c r="E8" s="41">
        <v>77</v>
      </c>
      <c r="F8" s="42">
        <f>SUM(Tabla26[[#This Row],[En proceso 
de Notificación]:[Concluidas]])</f>
        <v>77</v>
      </c>
    </row>
    <row r="9" spans="2:6" x14ac:dyDescent="0.25">
      <c r="B9" s="19">
        <v>2008</v>
      </c>
      <c r="C9" s="20">
        <v>0</v>
      </c>
      <c r="D9" s="51">
        <v>0</v>
      </c>
      <c r="E9" s="41">
        <v>76</v>
      </c>
      <c r="F9" s="42">
        <f>SUM(Tabla26[[#This Row],[En proceso 
de Notificación]:[Concluidas]])</f>
        <v>76</v>
      </c>
    </row>
    <row r="10" spans="2:6" x14ac:dyDescent="0.25">
      <c r="B10" s="19">
        <v>2009</v>
      </c>
      <c r="C10" s="20">
        <v>0</v>
      </c>
      <c r="D10" s="51">
        <v>0</v>
      </c>
      <c r="E10" s="41">
        <v>67</v>
      </c>
      <c r="F10" s="42">
        <f>SUM(Tabla26[[#This Row],[En proceso 
de Notificación]:[Concluidas]])</f>
        <v>67</v>
      </c>
    </row>
    <row r="11" spans="2:6" x14ac:dyDescent="0.25">
      <c r="B11" s="19">
        <v>2010</v>
      </c>
      <c r="C11" s="20">
        <v>0</v>
      </c>
      <c r="D11" s="51">
        <v>0</v>
      </c>
      <c r="E11" s="41">
        <v>100</v>
      </c>
      <c r="F11" s="42">
        <f>SUM(Tabla26[[#This Row],[En proceso 
de Notificación]:[Concluidas]])</f>
        <v>100</v>
      </c>
    </row>
    <row r="12" spans="2:6" x14ac:dyDescent="0.25">
      <c r="B12" s="19">
        <v>2011</v>
      </c>
      <c r="C12" s="20">
        <v>0</v>
      </c>
      <c r="D12" s="51">
        <v>0</v>
      </c>
      <c r="E12" s="41">
        <v>110</v>
      </c>
      <c r="F12" s="42">
        <f>SUM(Tabla26[[#This Row],[En proceso 
de Notificación]:[Concluidas]])</f>
        <v>110</v>
      </c>
    </row>
    <row r="13" spans="2:6" x14ac:dyDescent="0.25">
      <c r="B13" s="19">
        <v>2012</v>
      </c>
      <c r="C13" s="20">
        <v>0</v>
      </c>
      <c r="D13" s="51">
        <v>0</v>
      </c>
      <c r="E13" s="41">
        <v>86</v>
      </c>
      <c r="F13" s="42">
        <f>SUM(Tabla26[[#This Row],[En proceso 
de Notificación]:[Concluidas]])</f>
        <v>86</v>
      </c>
    </row>
    <row r="14" spans="2:6" x14ac:dyDescent="0.25">
      <c r="B14" s="19">
        <v>2013</v>
      </c>
      <c r="C14" s="20">
        <v>0</v>
      </c>
      <c r="D14" s="51">
        <v>0</v>
      </c>
      <c r="E14" s="41">
        <v>57</v>
      </c>
      <c r="F14" s="42">
        <f>SUM(Tabla26[[#This Row],[En proceso 
de Notificación]:[Concluidas]])</f>
        <v>57</v>
      </c>
    </row>
    <row r="15" spans="2:6" x14ac:dyDescent="0.25">
      <c r="B15" s="19">
        <v>2014</v>
      </c>
      <c r="C15" s="20">
        <v>0</v>
      </c>
      <c r="D15" s="51">
        <v>0</v>
      </c>
      <c r="E15" s="41">
        <v>76</v>
      </c>
      <c r="F15" s="42">
        <f>SUM(Tabla26[[#This Row],[En proceso 
de Notificación]:[Concluidas]])</f>
        <v>76</v>
      </c>
    </row>
    <row r="16" spans="2:6" x14ac:dyDescent="0.25">
      <c r="B16" s="19">
        <v>2015</v>
      </c>
      <c r="C16" s="20">
        <v>0</v>
      </c>
      <c r="D16" s="51">
        <v>0</v>
      </c>
      <c r="E16" s="41">
        <v>75</v>
      </c>
      <c r="F16" s="42">
        <f>SUM(Tabla26[[#This Row],[En proceso 
de Notificación]:[Concluidas]])</f>
        <v>75</v>
      </c>
    </row>
    <row r="17" spans="2:6" x14ac:dyDescent="0.25">
      <c r="B17" s="19">
        <v>2016</v>
      </c>
      <c r="C17" s="20">
        <v>0</v>
      </c>
      <c r="D17" s="51">
        <v>0</v>
      </c>
      <c r="E17" s="41">
        <v>196</v>
      </c>
      <c r="F17" s="42">
        <f>SUM(Tabla26[[#This Row],[En proceso 
de Notificación]:[Concluidas]])</f>
        <v>196</v>
      </c>
    </row>
    <row r="18" spans="2:6" x14ac:dyDescent="0.25">
      <c r="B18" s="19">
        <v>2017</v>
      </c>
      <c r="C18" s="20">
        <v>0</v>
      </c>
      <c r="D18" s="51">
        <v>0</v>
      </c>
      <c r="E18" s="41">
        <v>143</v>
      </c>
      <c r="F18" s="42">
        <f>SUM(Tabla26[[#This Row],[En proceso 
de Notificación]:[Concluidas]])</f>
        <v>143</v>
      </c>
    </row>
    <row r="19" spans="2:6" x14ac:dyDescent="0.25">
      <c r="B19" s="19">
        <v>2018</v>
      </c>
      <c r="C19" s="20">
        <v>0</v>
      </c>
      <c r="D19" s="51">
        <v>0</v>
      </c>
      <c r="E19" s="41">
        <v>206</v>
      </c>
      <c r="F19" s="42">
        <f>SUM(Tabla26[[#This Row],[En proceso 
de Notificación]:[Concluidas]])</f>
        <v>206</v>
      </c>
    </row>
    <row r="20" spans="2:6" x14ac:dyDescent="0.25">
      <c r="B20" s="19">
        <v>2019</v>
      </c>
      <c r="C20" s="20">
        <v>0</v>
      </c>
      <c r="D20" s="51">
        <v>0</v>
      </c>
      <c r="E20" s="41">
        <v>116</v>
      </c>
      <c r="F20" s="42">
        <f>SUM(Tabla26[[#This Row],[En proceso 
de Notificación]:[Concluidas]])</f>
        <v>116</v>
      </c>
    </row>
    <row r="21" spans="2:6" x14ac:dyDescent="0.25">
      <c r="B21" s="19">
        <v>2020</v>
      </c>
      <c r="C21" s="20">
        <v>0</v>
      </c>
      <c r="D21" s="51">
        <v>0</v>
      </c>
      <c r="E21" s="41">
        <v>123</v>
      </c>
      <c r="F21" s="42">
        <f>SUM(Tabla26[[#This Row],[En proceso 
de Notificación]:[Concluidas]])</f>
        <v>123</v>
      </c>
    </row>
    <row r="22" spans="2:6" x14ac:dyDescent="0.25">
      <c r="B22" s="19">
        <v>2021</v>
      </c>
      <c r="C22" s="20">
        <v>0</v>
      </c>
      <c r="D22" s="51">
        <v>0</v>
      </c>
      <c r="E22" s="41">
        <v>115</v>
      </c>
      <c r="F22" s="42">
        <f>SUM(Tabla26[[#This Row],[En proceso 
de Notificación]:[Concluidas]])</f>
        <v>115</v>
      </c>
    </row>
    <row r="23" spans="2:6" x14ac:dyDescent="0.25">
      <c r="B23" s="19">
        <v>2022</v>
      </c>
      <c r="C23" s="20">
        <v>0</v>
      </c>
      <c r="D23" s="51">
        <v>0</v>
      </c>
      <c r="E23" s="41">
        <v>176</v>
      </c>
      <c r="F23" s="42">
        <f>SUM(Tabla26[[#This Row],[En proceso 
de Notificación]:[Concluidas]])</f>
        <v>176</v>
      </c>
    </row>
    <row r="24" spans="2:6" x14ac:dyDescent="0.25">
      <c r="B24" s="19">
        <v>2023</v>
      </c>
      <c r="C24" s="20">
        <v>0</v>
      </c>
      <c r="D24" s="51">
        <v>0</v>
      </c>
      <c r="E24" s="41">
        <v>207</v>
      </c>
      <c r="F24" s="42">
        <f>SUM(Tabla26[[#This Row],[En proceso 
de Notificación]:[Concluidas]])</f>
        <v>207</v>
      </c>
    </row>
    <row r="25" spans="2:6" x14ac:dyDescent="0.25">
      <c r="B25" s="19">
        <v>2024</v>
      </c>
      <c r="C25" s="20">
        <v>0</v>
      </c>
      <c r="D25" s="51">
        <v>0</v>
      </c>
      <c r="E25" s="41">
        <v>39</v>
      </c>
      <c r="F25" s="42">
        <f>SUM(Tabla26[[#This Row],[En proceso 
de Notificación]:[Concluidas]])</f>
        <v>39</v>
      </c>
    </row>
    <row r="26" spans="2:6" x14ac:dyDescent="0.25">
      <c r="B26" s="23" t="s">
        <v>32</v>
      </c>
      <c r="C26" s="24">
        <f>SUBTOTAL(109,C3:C25)</f>
        <v>0</v>
      </c>
      <c r="D26" s="58">
        <f>SUBTOTAL(109,D3:D25)</f>
        <v>0</v>
      </c>
      <c r="E26" s="44">
        <f>SUBTOTAL(109,E3:E25)</f>
        <v>2145</v>
      </c>
      <c r="F26" s="42">
        <f>SUBTOTAL(109,F3:F25)</f>
        <v>2145</v>
      </c>
    </row>
  </sheetData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9DE4E-A6EF-4E86-8BF4-2FED6712F6A6}">
  <dimension ref="A1"/>
  <sheetViews>
    <sheetView workbookViewId="0">
      <selection activeCell="B2" sqref="B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807FC-EACF-438B-B322-1DA18A3EC5D3}">
  <dimension ref="B2:F26"/>
  <sheetViews>
    <sheetView workbookViewId="0">
      <selection activeCell="B2" sqref="B2:F26"/>
    </sheetView>
  </sheetViews>
  <sheetFormatPr baseColWidth="10" defaultRowHeight="15" x14ac:dyDescent="0.25"/>
  <cols>
    <col min="3" max="3" width="13.42578125" customWidth="1"/>
    <col min="4" max="4" width="16.7109375" customWidth="1"/>
  </cols>
  <sheetData>
    <row r="2" spans="2:6" ht="60" x14ac:dyDescent="0.25">
      <c r="B2" s="16" t="s">
        <v>68</v>
      </c>
      <c r="C2" s="17" t="s">
        <v>69</v>
      </c>
      <c r="D2" s="17" t="s">
        <v>70</v>
      </c>
      <c r="E2" s="17" t="s">
        <v>71</v>
      </c>
      <c r="F2" s="18" t="s">
        <v>32</v>
      </c>
    </row>
    <row r="3" spans="2:6" x14ac:dyDescent="0.25">
      <c r="B3" s="19">
        <v>2002</v>
      </c>
      <c r="C3" s="20">
        <v>0</v>
      </c>
      <c r="D3" s="20">
        <v>0</v>
      </c>
      <c r="E3" s="41">
        <v>336</v>
      </c>
      <c r="F3" s="42">
        <f>SUM(Tabla28[[#This Row],[En proceso 
de Notificación]:[Concluidas]])</f>
        <v>336</v>
      </c>
    </row>
    <row r="4" spans="2:6" x14ac:dyDescent="0.25">
      <c r="B4" s="19">
        <v>2003</v>
      </c>
      <c r="C4" s="20">
        <v>0</v>
      </c>
      <c r="D4" s="20">
        <v>0</v>
      </c>
      <c r="E4" s="41">
        <v>540</v>
      </c>
      <c r="F4" s="42">
        <f>SUM(Tabla28[[#This Row],[En proceso 
de Notificación]:[Concluidas]])</f>
        <v>540</v>
      </c>
    </row>
    <row r="5" spans="2:6" x14ac:dyDescent="0.25">
      <c r="B5" s="19">
        <v>2004</v>
      </c>
      <c r="C5" s="20">
        <v>0</v>
      </c>
      <c r="D5" s="20">
        <v>0</v>
      </c>
      <c r="E5" s="41">
        <v>221</v>
      </c>
      <c r="F5" s="42">
        <f>SUM(Tabla28[[#This Row],[En proceso 
de Notificación]:[Concluidas]])</f>
        <v>221</v>
      </c>
    </row>
    <row r="6" spans="2:6" x14ac:dyDescent="0.25">
      <c r="B6" s="19">
        <v>2005</v>
      </c>
      <c r="C6" s="20">
        <v>0</v>
      </c>
      <c r="D6" s="20">
        <v>0</v>
      </c>
      <c r="E6" s="41">
        <v>144</v>
      </c>
      <c r="F6" s="42">
        <f>SUM(Tabla28[[#This Row],[En proceso 
de Notificación]:[Concluidas]])</f>
        <v>144</v>
      </c>
    </row>
    <row r="7" spans="2:6" x14ac:dyDescent="0.25">
      <c r="B7" s="19">
        <v>2006</v>
      </c>
      <c r="C7" s="20">
        <v>0</v>
      </c>
      <c r="D7" s="20">
        <v>0</v>
      </c>
      <c r="E7" s="41">
        <v>357</v>
      </c>
      <c r="F7" s="42">
        <f>SUM(Tabla28[[#This Row],[En proceso 
de Notificación]:[Concluidas]])</f>
        <v>357</v>
      </c>
    </row>
    <row r="8" spans="2:6" x14ac:dyDescent="0.25">
      <c r="B8" s="19">
        <v>2007</v>
      </c>
      <c r="C8" s="20">
        <v>0</v>
      </c>
      <c r="D8" s="20">
        <v>0</v>
      </c>
      <c r="E8" s="41">
        <v>384</v>
      </c>
      <c r="F8" s="42">
        <f>SUM(Tabla28[[#This Row],[En proceso 
de Notificación]:[Concluidas]])</f>
        <v>384</v>
      </c>
    </row>
    <row r="9" spans="2:6" x14ac:dyDescent="0.25">
      <c r="B9" s="19">
        <v>2008</v>
      </c>
      <c r="C9" s="20">
        <v>0</v>
      </c>
      <c r="D9" s="20">
        <v>0</v>
      </c>
      <c r="E9" s="41">
        <v>211</v>
      </c>
      <c r="F9" s="42">
        <f>SUM(Tabla28[[#This Row],[En proceso 
de Notificación]:[Concluidas]])</f>
        <v>211</v>
      </c>
    </row>
    <row r="10" spans="2:6" x14ac:dyDescent="0.25">
      <c r="B10" s="19">
        <v>2009</v>
      </c>
      <c r="C10" s="20">
        <v>0</v>
      </c>
      <c r="D10" s="20">
        <v>0</v>
      </c>
      <c r="E10" s="41">
        <v>382</v>
      </c>
      <c r="F10" s="42">
        <f>SUM(Tabla28[[#This Row],[En proceso 
de Notificación]:[Concluidas]])</f>
        <v>382</v>
      </c>
    </row>
    <row r="11" spans="2:6" x14ac:dyDescent="0.25">
      <c r="B11" s="19">
        <v>2010</v>
      </c>
      <c r="C11" s="20">
        <v>0</v>
      </c>
      <c r="D11" s="20">
        <v>0</v>
      </c>
      <c r="E11" s="41">
        <v>439</v>
      </c>
      <c r="F11" s="42">
        <f>SUM(Tabla28[[#This Row],[En proceso 
de Notificación]:[Concluidas]])</f>
        <v>439</v>
      </c>
    </row>
    <row r="12" spans="2:6" x14ac:dyDescent="0.25">
      <c r="B12" s="19">
        <v>2011</v>
      </c>
      <c r="C12" s="20">
        <v>0</v>
      </c>
      <c r="D12" s="20">
        <v>0</v>
      </c>
      <c r="E12" s="41">
        <v>409</v>
      </c>
      <c r="F12" s="42">
        <f>SUM(Tabla28[[#This Row],[En proceso 
de Notificación]:[Concluidas]])</f>
        <v>409</v>
      </c>
    </row>
    <row r="13" spans="2:6" x14ac:dyDescent="0.25">
      <c r="B13" s="19">
        <v>2012</v>
      </c>
      <c r="C13" s="20">
        <v>0</v>
      </c>
      <c r="D13" s="20">
        <v>0</v>
      </c>
      <c r="E13" s="41">
        <v>591</v>
      </c>
      <c r="F13" s="42">
        <f>SUM(Tabla28[[#This Row],[En proceso 
de Notificación]:[Concluidas]])</f>
        <v>591</v>
      </c>
    </row>
    <row r="14" spans="2:6" x14ac:dyDescent="0.25">
      <c r="B14" s="19">
        <v>2013</v>
      </c>
      <c r="C14" s="20">
        <v>0</v>
      </c>
      <c r="D14" s="20">
        <v>0</v>
      </c>
      <c r="E14" s="41">
        <v>783</v>
      </c>
      <c r="F14" s="42">
        <f>SUM(Tabla28[[#This Row],[En proceso 
de Notificación]:[Concluidas]])</f>
        <v>783</v>
      </c>
    </row>
    <row r="15" spans="2:6" x14ac:dyDescent="0.25">
      <c r="B15" s="19">
        <v>2014</v>
      </c>
      <c r="C15" s="20">
        <v>0</v>
      </c>
      <c r="D15" s="20">
        <v>0</v>
      </c>
      <c r="E15" s="41">
        <v>1208</v>
      </c>
      <c r="F15" s="42">
        <f>SUM(Tabla28[[#This Row],[En proceso 
de Notificación]:[Concluidas]])</f>
        <v>1208</v>
      </c>
    </row>
    <row r="16" spans="2:6" x14ac:dyDescent="0.25">
      <c r="B16" s="19">
        <v>2015</v>
      </c>
      <c r="C16" s="20">
        <v>0</v>
      </c>
      <c r="D16" s="20">
        <v>0</v>
      </c>
      <c r="E16" s="41">
        <v>377</v>
      </c>
      <c r="F16" s="42">
        <f>SUM(Tabla28[[#This Row],[En proceso 
de Notificación]:[Concluidas]])</f>
        <v>377</v>
      </c>
    </row>
    <row r="17" spans="2:6" x14ac:dyDescent="0.25">
      <c r="B17" s="19">
        <v>2016</v>
      </c>
      <c r="C17" s="20">
        <v>0</v>
      </c>
      <c r="D17" s="20">
        <v>0</v>
      </c>
      <c r="E17" s="41">
        <v>643</v>
      </c>
      <c r="F17" s="42">
        <f>SUM(Tabla28[[#This Row],[En proceso 
de Notificación]:[Concluidas]])</f>
        <v>643</v>
      </c>
    </row>
    <row r="18" spans="2:6" x14ac:dyDescent="0.25">
      <c r="B18" s="19">
        <v>2017</v>
      </c>
      <c r="C18" s="20">
        <v>0</v>
      </c>
      <c r="D18" s="20">
        <v>0</v>
      </c>
      <c r="E18" s="41">
        <v>204</v>
      </c>
      <c r="F18" s="42">
        <f>SUM(Tabla28[[#This Row],[En proceso 
de Notificación]:[Concluidas]])</f>
        <v>204</v>
      </c>
    </row>
    <row r="19" spans="2:6" x14ac:dyDescent="0.25">
      <c r="B19" s="19">
        <v>2018</v>
      </c>
      <c r="C19" s="20">
        <v>0</v>
      </c>
      <c r="D19" s="20">
        <v>11</v>
      </c>
      <c r="E19" s="41">
        <v>136</v>
      </c>
      <c r="F19" s="42">
        <f>SUM(Tabla28[[#This Row],[En proceso 
de Notificación]:[Concluidas]])</f>
        <v>147</v>
      </c>
    </row>
    <row r="20" spans="2:6" x14ac:dyDescent="0.25">
      <c r="B20" s="19">
        <v>2019</v>
      </c>
      <c r="C20" s="20">
        <v>0</v>
      </c>
      <c r="D20" s="20">
        <v>148</v>
      </c>
      <c r="E20" s="41">
        <v>46</v>
      </c>
      <c r="F20" s="42">
        <f>SUM(Tabla28[[#This Row],[En proceso 
de Notificación]:[Concluidas]])</f>
        <v>194</v>
      </c>
    </row>
    <row r="21" spans="2:6" x14ac:dyDescent="0.25">
      <c r="B21" s="19">
        <v>2020</v>
      </c>
      <c r="C21" s="20">
        <v>0</v>
      </c>
      <c r="D21" s="20">
        <v>0</v>
      </c>
      <c r="E21" s="41">
        <v>204</v>
      </c>
      <c r="F21" s="42">
        <f>SUM(Tabla28[[#This Row],[En proceso 
de Notificación]:[Concluidas]])</f>
        <v>204</v>
      </c>
    </row>
    <row r="22" spans="2:6" x14ac:dyDescent="0.25">
      <c r="B22" s="19">
        <v>2021</v>
      </c>
      <c r="C22" s="20">
        <v>0</v>
      </c>
      <c r="D22" s="20">
        <v>0</v>
      </c>
      <c r="E22" s="41">
        <v>181</v>
      </c>
      <c r="F22" s="42">
        <f>SUM(Tabla28[[#This Row],[En proceso 
de Notificación]:[Concluidas]])</f>
        <v>181</v>
      </c>
    </row>
    <row r="23" spans="2:6" x14ac:dyDescent="0.25">
      <c r="B23" s="19">
        <v>2022</v>
      </c>
      <c r="C23" s="20">
        <v>0</v>
      </c>
      <c r="D23" s="20">
        <v>81</v>
      </c>
      <c r="E23" s="41">
        <v>30</v>
      </c>
      <c r="F23" s="42">
        <f>SUM(Tabla28[[#This Row],[En proceso 
de Notificación]:[Concluidas]])</f>
        <v>111</v>
      </c>
    </row>
    <row r="24" spans="2:6" x14ac:dyDescent="0.25">
      <c r="B24" s="19">
        <v>2023</v>
      </c>
      <c r="C24" s="20">
        <v>178</v>
      </c>
      <c r="D24" s="20">
        <v>229</v>
      </c>
      <c r="E24" s="41">
        <v>1</v>
      </c>
      <c r="F24" s="42">
        <f>SUM(Tabla28[[#This Row],[En proceso 
de Notificación]:[Concluidas]])</f>
        <v>408</v>
      </c>
    </row>
    <row r="25" spans="2:6" x14ac:dyDescent="0.25">
      <c r="B25" s="19">
        <v>2024</v>
      </c>
      <c r="C25" s="20">
        <v>0</v>
      </c>
      <c r="D25" s="20">
        <v>0</v>
      </c>
      <c r="E25" s="41">
        <v>0</v>
      </c>
      <c r="F25" s="42">
        <f>SUM(Tabla28[[#This Row],[En proceso 
de Notificación]:[Concluidas]])</f>
        <v>0</v>
      </c>
    </row>
    <row r="26" spans="2:6" x14ac:dyDescent="0.25">
      <c r="B26" s="23" t="s">
        <v>32</v>
      </c>
      <c r="C26" s="24">
        <f>SUBTOTAL(109,C3:C24)</f>
        <v>178</v>
      </c>
      <c r="D26" s="24">
        <f t="shared" ref="D26:E26" si="0">SUBTOTAL(109,D3:D24)</f>
        <v>469</v>
      </c>
      <c r="E26" s="44">
        <f t="shared" si="0"/>
        <v>7827</v>
      </c>
      <c r="F26" s="42">
        <f>SUM(Tabla28[[#This Row],[En proceso 
de Notificación]:[Concluidas]])</f>
        <v>8474</v>
      </c>
    </row>
  </sheetData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2B920-131E-405B-893F-589BDB45B72D}">
  <dimension ref="B2:Y32"/>
  <sheetViews>
    <sheetView workbookViewId="0">
      <selection activeCell="B2" sqref="B2:Y32"/>
    </sheetView>
  </sheetViews>
  <sheetFormatPr baseColWidth="10" defaultRowHeight="15" x14ac:dyDescent="0.25"/>
  <sheetData>
    <row r="2" spans="2:25" x14ac:dyDescent="0.25">
      <c r="B2" s="26" t="s">
        <v>0</v>
      </c>
      <c r="C2" s="56" t="s">
        <v>34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7"/>
      <c r="X2" s="57"/>
      <c r="Y2" s="30" t="s">
        <v>32</v>
      </c>
    </row>
    <row r="3" spans="2:25" x14ac:dyDescent="0.25">
      <c r="B3" s="26"/>
      <c r="C3" s="48" t="s">
        <v>35</v>
      </c>
      <c r="D3" s="48" t="s">
        <v>36</v>
      </c>
      <c r="E3" s="48" t="s">
        <v>37</v>
      </c>
      <c r="F3" s="48" t="s">
        <v>38</v>
      </c>
      <c r="G3" s="48" t="s">
        <v>39</v>
      </c>
      <c r="H3" s="48" t="s">
        <v>40</v>
      </c>
      <c r="I3" s="48" t="s">
        <v>41</v>
      </c>
      <c r="J3" s="48" t="s">
        <v>42</v>
      </c>
      <c r="K3" s="48" t="s">
        <v>43</v>
      </c>
      <c r="L3" s="48" t="s">
        <v>44</v>
      </c>
      <c r="M3" s="48" t="s">
        <v>45</v>
      </c>
      <c r="N3" s="48" t="s">
        <v>46</v>
      </c>
      <c r="O3" s="48" t="s">
        <v>47</v>
      </c>
      <c r="P3" s="48" t="s">
        <v>48</v>
      </c>
      <c r="Q3" s="48" t="s">
        <v>49</v>
      </c>
      <c r="R3" s="48" t="s">
        <v>50</v>
      </c>
      <c r="S3" s="48" t="s">
        <v>51</v>
      </c>
      <c r="T3" s="48" t="s">
        <v>52</v>
      </c>
      <c r="U3" s="48" t="s">
        <v>53</v>
      </c>
      <c r="V3" s="48" t="s">
        <v>54</v>
      </c>
      <c r="W3" s="49" t="s">
        <v>55</v>
      </c>
      <c r="X3" s="49" t="s">
        <v>56</v>
      </c>
      <c r="Y3" s="30"/>
    </row>
    <row r="4" spans="2:25" ht="75" x14ac:dyDescent="0.25">
      <c r="B4" s="34" t="s">
        <v>1</v>
      </c>
      <c r="C4" s="36">
        <v>40</v>
      </c>
      <c r="D4" s="36">
        <v>149</v>
      </c>
      <c r="E4" s="36">
        <v>53</v>
      </c>
      <c r="F4" s="36">
        <v>32</v>
      </c>
      <c r="G4" s="36">
        <v>36</v>
      </c>
      <c r="H4" s="36">
        <v>64</v>
      </c>
      <c r="I4" s="36">
        <v>37</v>
      </c>
      <c r="J4" s="36">
        <v>58</v>
      </c>
      <c r="K4" s="36">
        <v>28</v>
      </c>
      <c r="L4" s="36">
        <v>58</v>
      </c>
      <c r="M4" s="36">
        <v>273</v>
      </c>
      <c r="N4" s="36">
        <v>396</v>
      </c>
      <c r="O4" s="36">
        <v>846</v>
      </c>
      <c r="P4" s="36">
        <v>203</v>
      </c>
      <c r="Q4" s="36">
        <v>277</v>
      </c>
      <c r="R4" s="36">
        <v>124</v>
      </c>
      <c r="S4" s="36">
        <v>137</v>
      </c>
      <c r="T4" s="36">
        <v>156</v>
      </c>
      <c r="U4" s="36">
        <v>153</v>
      </c>
      <c r="V4" s="36">
        <v>151</v>
      </c>
      <c r="W4" s="38">
        <v>101</v>
      </c>
      <c r="X4" s="38">
        <v>392</v>
      </c>
      <c r="Y4" s="39">
        <f>SUM(Tabla40[[#This Row],[2002]:[2023]])</f>
        <v>3764</v>
      </c>
    </row>
    <row r="5" spans="2:25" ht="90" x14ac:dyDescent="0.25">
      <c r="B5" s="34" t="s">
        <v>4</v>
      </c>
      <c r="C5" s="36">
        <v>62</v>
      </c>
      <c r="D5" s="36">
        <v>35</v>
      </c>
      <c r="E5" s="36">
        <v>30</v>
      </c>
      <c r="F5" s="36">
        <v>7</v>
      </c>
      <c r="G5" s="36">
        <v>67</v>
      </c>
      <c r="H5" s="36">
        <v>52</v>
      </c>
      <c r="I5" s="36">
        <v>14</v>
      </c>
      <c r="J5" s="36">
        <v>56</v>
      </c>
      <c r="K5" s="36">
        <v>63</v>
      </c>
      <c r="L5" s="36">
        <v>64</v>
      </c>
      <c r="M5" s="36">
        <v>162</v>
      </c>
      <c r="N5" s="36">
        <v>264</v>
      </c>
      <c r="O5" s="36">
        <v>221</v>
      </c>
      <c r="P5" s="36">
        <v>85</v>
      </c>
      <c r="Q5" s="36">
        <v>197</v>
      </c>
      <c r="R5" s="36">
        <v>42</v>
      </c>
      <c r="S5" s="36">
        <v>4</v>
      </c>
      <c r="T5" s="36">
        <v>3</v>
      </c>
      <c r="U5" s="36">
        <v>1</v>
      </c>
      <c r="V5" s="36">
        <v>2</v>
      </c>
      <c r="W5" s="36" t="s">
        <v>63</v>
      </c>
      <c r="X5" s="36" t="s">
        <v>63</v>
      </c>
      <c r="Y5" s="39">
        <f>SUM(Tabla40[[#This Row],[2002]:[2023]])</f>
        <v>1431</v>
      </c>
    </row>
    <row r="6" spans="2:25" ht="60" x14ac:dyDescent="0.25">
      <c r="B6" s="34" t="s">
        <v>3</v>
      </c>
      <c r="C6" s="36">
        <v>61</v>
      </c>
      <c r="D6" s="36">
        <v>74</v>
      </c>
      <c r="E6" s="36">
        <v>37</v>
      </c>
      <c r="F6" s="36">
        <v>19</v>
      </c>
      <c r="G6" s="36">
        <v>35</v>
      </c>
      <c r="H6" s="36">
        <v>59</v>
      </c>
      <c r="I6" s="36">
        <v>7</v>
      </c>
      <c r="J6" s="36">
        <v>74</v>
      </c>
      <c r="K6" s="36">
        <v>45</v>
      </c>
      <c r="L6" s="36">
        <v>70</v>
      </c>
      <c r="M6" s="36">
        <v>71</v>
      </c>
      <c r="N6" s="36">
        <v>33</v>
      </c>
      <c r="O6" s="36">
        <v>31</v>
      </c>
      <c r="P6" s="36">
        <v>37</v>
      </c>
      <c r="Q6" s="36">
        <v>35</v>
      </c>
      <c r="R6" s="36" t="s">
        <v>63</v>
      </c>
      <c r="S6" s="36">
        <v>1</v>
      </c>
      <c r="T6" s="36">
        <v>3</v>
      </c>
      <c r="U6" s="36">
        <v>5</v>
      </c>
      <c r="V6" s="36">
        <v>1</v>
      </c>
      <c r="W6" s="36" t="s">
        <v>63</v>
      </c>
      <c r="X6" s="36">
        <v>2</v>
      </c>
      <c r="Y6" s="39">
        <f>SUM(Tabla40[[#This Row],[2002]:[2023]])</f>
        <v>700</v>
      </c>
    </row>
    <row r="7" spans="2:25" ht="60" x14ac:dyDescent="0.25">
      <c r="B7" s="34" t="s">
        <v>10</v>
      </c>
      <c r="C7" s="36">
        <v>4</v>
      </c>
      <c r="D7" s="36">
        <v>13</v>
      </c>
      <c r="E7" s="36">
        <v>1</v>
      </c>
      <c r="F7" s="36">
        <v>19</v>
      </c>
      <c r="G7" s="36">
        <v>32</v>
      </c>
      <c r="H7" s="36">
        <v>68</v>
      </c>
      <c r="I7" s="36">
        <v>70</v>
      </c>
      <c r="J7" s="36">
        <v>33</v>
      </c>
      <c r="K7" s="36">
        <v>64</v>
      </c>
      <c r="L7" s="36">
        <v>57</v>
      </c>
      <c r="M7" s="36" t="s">
        <v>63</v>
      </c>
      <c r="N7" s="36">
        <v>3</v>
      </c>
      <c r="O7" s="36">
        <v>2</v>
      </c>
      <c r="P7" s="36">
        <v>6</v>
      </c>
      <c r="Q7" s="36">
        <v>6</v>
      </c>
      <c r="R7" s="36" t="s">
        <v>63</v>
      </c>
      <c r="S7" s="36" t="s">
        <v>63</v>
      </c>
      <c r="T7" s="36">
        <v>7</v>
      </c>
      <c r="U7" s="36">
        <v>8</v>
      </c>
      <c r="V7" s="36">
        <v>5</v>
      </c>
      <c r="W7" s="36" t="s">
        <v>63</v>
      </c>
      <c r="X7" s="36" t="s">
        <v>63</v>
      </c>
      <c r="Y7" s="39">
        <f>SUM(Tabla40[[#This Row],[2002]:[2023]])</f>
        <v>398</v>
      </c>
    </row>
    <row r="8" spans="2:25" ht="45" x14ac:dyDescent="0.25">
      <c r="B8" s="34" t="s">
        <v>2</v>
      </c>
      <c r="C8" s="36">
        <v>10</v>
      </c>
      <c r="D8" s="36">
        <v>110</v>
      </c>
      <c r="E8" s="36">
        <v>15</v>
      </c>
      <c r="F8" s="36">
        <v>10</v>
      </c>
      <c r="G8" s="36">
        <v>23</v>
      </c>
      <c r="H8" s="36">
        <v>33</v>
      </c>
      <c r="I8" s="36">
        <v>16</v>
      </c>
      <c r="J8" s="36">
        <v>17</v>
      </c>
      <c r="K8" s="36">
        <v>12</v>
      </c>
      <c r="L8" s="36">
        <v>5</v>
      </c>
      <c r="M8" s="36" t="s">
        <v>63</v>
      </c>
      <c r="N8" s="36" t="s">
        <v>63</v>
      </c>
      <c r="O8" s="36" t="s">
        <v>63</v>
      </c>
      <c r="P8" s="36" t="s">
        <v>63</v>
      </c>
      <c r="Q8" s="36">
        <v>3</v>
      </c>
      <c r="R8" s="36" t="s">
        <v>63</v>
      </c>
      <c r="S8" s="36">
        <v>1</v>
      </c>
      <c r="T8" s="36" t="s">
        <v>63</v>
      </c>
      <c r="U8" s="36">
        <v>2</v>
      </c>
      <c r="V8" s="36" t="s">
        <v>63</v>
      </c>
      <c r="W8" s="36" t="s">
        <v>63</v>
      </c>
      <c r="X8" s="36" t="s">
        <v>63</v>
      </c>
      <c r="Y8" s="39">
        <f>SUM(Tabla40[[#This Row],[2002]:[2023]])</f>
        <v>257</v>
      </c>
    </row>
    <row r="9" spans="2:25" ht="90" x14ac:dyDescent="0.25">
      <c r="B9" s="34" t="s">
        <v>6</v>
      </c>
      <c r="C9" s="36">
        <v>44</v>
      </c>
      <c r="D9" s="36">
        <v>41</v>
      </c>
      <c r="E9" s="36">
        <v>23</v>
      </c>
      <c r="F9" s="36">
        <v>5</v>
      </c>
      <c r="G9" s="36">
        <v>11</v>
      </c>
      <c r="H9" s="36">
        <v>5</v>
      </c>
      <c r="I9" s="36" t="s">
        <v>63</v>
      </c>
      <c r="J9" s="36">
        <v>12</v>
      </c>
      <c r="K9" s="36">
        <v>11</v>
      </c>
      <c r="L9" s="36">
        <v>1</v>
      </c>
      <c r="M9" s="36">
        <v>23</v>
      </c>
      <c r="N9" s="36">
        <v>3</v>
      </c>
      <c r="O9" s="36">
        <v>15</v>
      </c>
      <c r="P9" s="36">
        <v>1</v>
      </c>
      <c r="Q9" s="36">
        <v>20</v>
      </c>
      <c r="R9" s="36">
        <v>5</v>
      </c>
      <c r="S9" s="36">
        <v>1</v>
      </c>
      <c r="T9" s="36">
        <v>1</v>
      </c>
      <c r="U9" s="36">
        <v>1</v>
      </c>
      <c r="V9" s="36" t="s">
        <v>63</v>
      </c>
      <c r="W9" s="36" t="s">
        <v>63</v>
      </c>
      <c r="X9" s="36">
        <v>5</v>
      </c>
      <c r="Y9" s="39">
        <f>SUM(Tabla40[[#This Row],[2002]:[2023]])</f>
        <v>228</v>
      </c>
    </row>
    <row r="10" spans="2:25" ht="30" x14ac:dyDescent="0.25">
      <c r="B10" s="34" t="s">
        <v>7</v>
      </c>
      <c r="C10" s="36">
        <v>12</v>
      </c>
      <c r="D10" s="36">
        <v>12</v>
      </c>
      <c r="E10" s="36">
        <v>10</v>
      </c>
      <c r="F10" s="36">
        <v>8</v>
      </c>
      <c r="G10" s="36">
        <v>39</v>
      </c>
      <c r="H10" s="36">
        <v>17</v>
      </c>
      <c r="I10" s="36">
        <v>20</v>
      </c>
      <c r="J10" s="36">
        <v>22</v>
      </c>
      <c r="K10" s="36">
        <v>45</v>
      </c>
      <c r="L10" s="36">
        <v>20</v>
      </c>
      <c r="M10" s="36">
        <v>1</v>
      </c>
      <c r="N10" s="36">
        <v>2</v>
      </c>
      <c r="O10" s="36">
        <v>6</v>
      </c>
      <c r="P10" s="36" t="s">
        <v>63</v>
      </c>
      <c r="Q10" s="36">
        <v>2</v>
      </c>
      <c r="R10" s="36" t="s">
        <v>63</v>
      </c>
      <c r="S10" s="36" t="s">
        <v>63</v>
      </c>
      <c r="T10" s="36" t="s">
        <v>63</v>
      </c>
      <c r="U10" s="36" t="s">
        <v>63</v>
      </c>
      <c r="V10" s="36" t="s">
        <v>63</v>
      </c>
      <c r="W10" s="36" t="s">
        <v>63</v>
      </c>
      <c r="X10" s="36" t="s">
        <v>63</v>
      </c>
      <c r="Y10" s="39">
        <f>SUM(Tabla40[[#This Row],[2002]:[2023]])</f>
        <v>216</v>
      </c>
    </row>
    <row r="11" spans="2:25" ht="105" x14ac:dyDescent="0.25">
      <c r="B11" s="34" t="s">
        <v>5</v>
      </c>
      <c r="C11" s="36">
        <v>1</v>
      </c>
      <c r="D11" s="36">
        <v>15</v>
      </c>
      <c r="E11" s="36">
        <v>15</v>
      </c>
      <c r="F11" s="36">
        <v>9</v>
      </c>
      <c r="G11" s="36">
        <v>10</v>
      </c>
      <c r="H11" s="36">
        <v>7</v>
      </c>
      <c r="I11" s="36">
        <v>1</v>
      </c>
      <c r="J11" s="36">
        <v>5</v>
      </c>
      <c r="K11" s="36">
        <v>8</v>
      </c>
      <c r="L11" s="36">
        <v>2</v>
      </c>
      <c r="M11" s="36">
        <v>15</v>
      </c>
      <c r="N11" s="36">
        <v>32</v>
      </c>
      <c r="O11" s="36">
        <v>50</v>
      </c>
      <c r="P11" s="36" t="s">
        <v>63</v>
      </c>
      <c r="Q11" s="36" t="s">
        <v>63</v>
      </c>
      <c r="R11" s="36" t="s">
        <v>63</v>
      </c>
      <c r="S11" s="36">
        <v>3</v>
      </c>
      <c r="T11" s="36">
        <v>7</v>
      </c>
      <c r="U11" s="36">
        <v>4</v>
      </c>
      <c r="V11" s="36">
        <v>4</v>
      </c>
      <c r="W11" s="36">
        <v>1</v>
      </c>
      <c r="X11" s="36" t="s">
        <v>63</v>
      </c>
      <c r="Y11" s="39">
        <f>SUM(Tabla40[[#This Row],[2002]:[2023]])</f>
        <v>189</v>
      </c>
    </row>
    <row r="12" spans="2:25" ht="90" x14ac:dyDescent="0.25">
      <c r="B12" s="34" t="s">
        <v>9</v>
      </c>
      <c r="C12" s="36">
        <v>12</v>
      </c>
      <c r="D12" s="36">
        <v>6</v>
      </c>
      <c r="E12" s="36">
        <v>2</v>
      </c>
      <c r="F12" s="36">
        <v>3</v>
      </c>
      <c r="G12" s="36">
        <v>6</v>
      </c>
      <c r="H12" s="36">
        <v>9</v>
      </c>
      <c r="I12" s="36">
        <v>2</v>
      </c>
      <c r="J12" s="36">
        <v>11</v>
      </c>
      <c r="K12" s="36">
        <v>11</v>
      </c>
      <c r="L12" s="36">
        <v>9</v>
      </c>
      <c r="M12" s="36">
        <v>8</v>
      </c>
      <c r="N12" s="36">
        <v>24</v>
      </c>
      <c r="O12" s="36">
        <v>7</v>
      </c>
      <c r="P12" s="36">
        <v>11</v>
      </c>
      <c r="Q12" s="36">
        <v>55</v>
      </c>
      <c r="R12" s="36">
        <v>13</v>
      </c>
      <c r="S12" s="36" t="s">
        <v>63</v>
      </c>
      <c r="T12" s="36" t="s">
        <v>63</v>
      </c>
      <c r="U12" s="36" t="s">
        <v>63</v>
      </c>
      <c r="V12" s="36" t="s">
        <v>63</v>
      </c>
      <c r="W12" s="36" t="s">
        <v>63</v>
      </c>
      <c r="X12" s="36" t="s">
        <v>63</v>
      </c>
      <c r="Y12" s="39">
        <f>SUM(Tabla40[[#This Row],[2002]:[2023]])</f>
        <v>189</v>
      </c>
    </row>
    <row r="13" spans="2:25" x14ac:dyDescent="0.25">
      <c r="B13" s="34" t="s">
        <v>19</v>
      </c>
      <c r="C13" s="36">
        <v>18</v>
      </c>
      <c r="D13" s="36">
        <v>5</v>
      </c>
      <c r="E13" s="36">
        <v>2</v>
      </c>
      <c r="F13" s="36" t="s">
        <v>63</v>
      </c>
      <c r="G13" s="36">
        <v>3</v>
      </c>
      <c r="H13" s="36" t="s">
        <v>63</v>
      </c>
      <c r="I13" s="36" t="s">
        <v>63</v>
      </c>
      <c r="J13" s="36">
        <v>11</v>
      </c>
      <c r="K13" s="36">
        <v>31</v>
      </c>
      <c r="L13" s="36">
        <v>35</v>
      </c>
      <c r="M13" s="36">
        <v>20</v>
      </c>
      <c r="N13" s="36">
        <v>3</v>
      </c>
      <c r="O13" s="36">
        <v>10</v>
      </c>
      <c r="P13" s="36" t="s">
        <v>63</v>
      </c>
      <c r="Q13" s="36" t="s">
        <v>63</v>
      </c>
      <c r="R13" s="36" t="s">
        <v>63</v>
      </c>
      <c r="S13" s="36" t="s">
        <v>63</v>
      </c>
      <c r="T13" s="36">
        <v>1</v>
      </c>
      <c r="U13" s="36">
        <v>7</v>
      </c>
      <c r="V13" s="36">
        <v>16</v>
      </c>
      <c r="W13" s="36">
        <v>7</v>
      </c>
      <c r="X13" s="36">
        <v>9</v>
      </c>
      <c r="Y13" s="39">
        <f>SUM(Tabla40[[#This Row],[2002]:[2023]])</f>
        <v>178</v>
      </c>
    </row>
    <row r="14" spans="2:25" x14ac:dyDescent="0.25">
      <c r="B14" s="34" t="s">
        <v>8</v>
      </c>
      <c r="C14" s="36">
        <v>3</v>
      </c>
      <c r="D14" s="36">
        <v>4</v>
      </c>
      <c r="E14" s="36">
        <v>5</v>
      </c>
      <c r="F14" s="36">
        <v>9</v>
      </c>
      <c r="G14" s="36">
        <v>18</v>
      </c>
      <c r="H14" s="36">
        <v>4</v>
      </c>
      <c r="I14" s="36">
        <v>7</v>
      </c>
      <c r="J14" s="36">
        <v>12</v>
      </c>
      <c r="K14" s="36">
        <v>34</v>
      </c>
      <c r="L14" s="36">
        <v>29</v>
      </c>
      <c r="M14" s="36">
        <v>1</v>
      </c>
      <c r="N14" s="36">
        <v>12</v>
      </c>
      <c r="O14" s="36" t="s">
        <v>63</v>
      </c>
      <c r="P14" s="36">
        <v>4</v>
      </c>
      <c r="Q14" s="36" t="s">
        <v>63</v>
      </c>
      <c r="R14" s="36" t="s">
        <v>63</v>
      </c>
      <c r="S14" s="36" t="s">
        <v>63</v>
      </c>
      <c r="T14" s="36">
        <v>1</v>
      </c>
      <c r="U14" s="36">
        <v>8</v>
      </c>
      <c r="V14" s="36">
        <v>2</v>
      </c>
      <c r="W14" s="36" t="s">
        <v>63</v>
      </c>
      <c r="X14" s="36" t="s">
        <v>63</v>
      </c>
      <c r="Y14" s="39">
        <f>SUM(Tabla40[[#This Row],[2002]:[2023]])</f>
        <v>153</v>
      </c>
    </row>
    <row r="15" spans="2:25" x14ac:dyDescent="0.25">
      <c r="B15" s="34" t="s">
        <v>11</v>
      </c>
      <c r="C15" s="36">
        <v>1</v>
      </c>
      <c r="D15" s="36">
        <v>2</v>
      </c>
      <c r="E15" s="36" t="s">
        <v>63</v>
      </c>
      <c r="F15" s="36">
        <v>1</v>
      </c>
      <c r="G15" s="36">
        <v>3</v>
      </c>
      <c r="H15" s="36">
        <v>19</v>
      </c>
      <c r="I15" s="36">
        <v>3</v>
      </c>
      <c r="J15" s="36">
        <v>6</v>
      </c>
      <c r="K15" s="36">
        <v>7</v>
      </c>
      <c r="L15" s="36" t="s">
        <v>63</v>
      </c>
      <c r="M15" s="36">
        <v>2</v>
      </c>
      <c r="N15" s="36">
        <v>2</v>
      </c>
      <c r="O15" s="36">
        <v>13</v>
      </c>
      <c r="P15" s="36">
        <v>16</v>
      </c>
      <c r="Q15" s="36">
        <v>30</v>
      </c>
      <c r="R15" s="36">
        <v>13</v>
      </c>
      <c r="S15" s="36" t="s">
        <v>63</v>
      </c>
      <c r="T15" s="36">
        <v>9</v>
      </c>
      <c r="U15" s="36">
        <v>2</v>
      </c>
      <c r="V15" s="36" t="s">
        <v>63</v>
      </c>
      <c r="W15" s="36" t="s">
        <v>63</v>
      </c>
      <c r="X15" s="36" t="s">
        <v>63</v>
      </c>
      <c r="Y15" s="39">
        <f>SUM(Tabla40[[#This Row],[2002]:[2023]])</f>
        <v>129</v>
      </c>
    </row>
    <row r="16" spans="2:25" x14ac:dyDescent="0.25">
      <c r="B16" s="34" t="s">
        <v>12</v>
      </c>
      <c r="C16" s="36">
        <v>52</v>
      </c>
      <c r="D16" s="36">
        <v>4</v>
      </c>
      <c r="E16" s="36">
        <v>2</v>
      </c>
      <c r="F16" s="36">
        <v>7</v>
      </c>
      <c r="G16" s="36">
        <v>1</v>
      </c>
      <c r="H16" s="36">
        <v>7</v>
      </c>
      <c r="I16" s="36">
        <v>1</v>
      </c>
      <c r="J16" s="36">
        <v>10</v>
      </c>
      <c r="K16" s="36">
        <v>14</v>
      </c>
      <c r="L16" s="36">
        <v>1</v>
      </c>
      <c r="M16" s="36" t="s">
        <v>63</v>
      </c>
      <c r="N16" s="36">
        <v>1</v>
      </c>
      <c r="O16" s="36" t="s">
        <v>63</v>
      </c>
      <c r="P16" s="36" t="s">
        <v>63</v>
      </c>
      <c r="Q16" s="36" t="s">
        <v>63</v>
      </c>
      <c r="R16" s="36" t="s">
        <v>63</v>
      </c>
      <c r="S16" s="36" t="s">
        <v>63</v>
      </c>
      <c r="T16" s="36">
        <v>5</v>
      </c>
      <c r="U16" s="36">
        <v>8</v>
      </c>
      <c r="V16" s="36" t="s">
        <v>63</v>
      </c>
      <c r="W16" s="36" t="s">
        <v>63</v>
      </c>
      <c r="X16" s="36" t="s">
        <v>63</v>
      </c>
      <c r="Y16" s="39">
        <f>SUM(Tabla40[[#This Row],[2002]:[2023]])</f>
        <v>113</v>
      </c>
    </row>
    <row r="17" spans="2:25" ht="30" x14ac:dyDescent="0.25">
      <c r="B17" s="34" t="s">
        <v>23</v>
      </c>
      <c r="C17" s="36" t="s">
        <v>63</v>
      </c>
      <c r="D17" s="36">
        <v>30</v>
      </c>
      <c r="E17" s="36">
        <v>6</v>
      </c>
      <c r="F17" s="36">
        <v>3</v>
      </c>
      <c r="G17" s="36">
        <v>6</v>
      </c>
      <c r="H17" s="36">
        <v>5</v>
      </c>
      <c r="I17" s="36">
        <v>3</v>
      </c>
      <c r="J17" s="36">
        <v>6</v>
      </c>
      <c r="K17" s="36">
        <v>7</v>
      </c>
      <c r="L17" s="36">
        <v>8</v>
      </c>
      <c r="M17" s="36" t="s">
        <v>63</v>
      </c>
      <c r="N17" s="36" t="s">
        <v>63</v>
      </c>
      <c r="O17" s="36">
        <v>7</v>
      </c>
      <c r="P17" s="36">
        <v>5</v>
      </c>
      <c r="Q17" s="36">
        <v>8</v>
      </c>
      <c r="R17" s="36">
        <v>2</v>
      </c>
      <c r="S17" s="36" t="s">
        <v>63</v>
      </c>
      <c r="T17" s="36" t="s">
        <v>63</v>
      </c>
      <c r="U17" s="36" t="s">
        <v>63</v>
      </c>
      <c r="V17" s="36" t="s">
        <v>63</v>
      </c>
      <c r="W17" s="36" t="s">
        <v>63</v>
      </c>
      <c r="X17" s="36" t="s">
        <v>63</v>
      </c>
      <c r="Y17" s="39">
        <f>SUM(Tabla40[[#This Row],[2002]:[2023]])</f>
        <v>96</v>
      </c>
    </row>
    <row r="18" spans="2:25" ht="90" x14ac:dyDescent="0.25">
      <c r="B18" s="34" t="s">
        <v>16</v>
      </c>
      <c r="C18" s="36">
        <v>6</v>
      </c>
      <c r="D18" s="36">
        <v>6</v>
      </c>
      <c r="E18" s="36" t="s">
        <v>63</v>
      </c>
      <c r="F18" s="36" t="s">
        <v>63</v>
      </c>
      <c r="G18" s="36">
        <v>5</v>
      </c>
      <c r="H18" s="36">
        <v>2</v>
      </c>
      <c r="I18" s="36">
        <v>5</v>
      </c>
      <c r="J18" s="36">
        <v>8</v>
      </c>
      <c r="K18" s="36">
        <v>10</v>
      </c>
      <c r="L18" s="36">
        <v>11</v>
      </c>
      <c r="M18" s="36">
        <v>9</v>
      </c>
      <c r="N18" s="36">
        <v>2</v>
      </c>
      <c r="O18" s="36" t="s">
        <v>63</v>
      </c>
      <c r="P18" s="36" t="s">
        <v>63</v>
      </c>
      <c r="Q18" s="36" t="s">
        <v>63</v>
      </c>
      <c r="R18" s="36" t="s">
        <v>63</v>
      </c>
      <c r="S18" s="36" t="s">
        <v>63</v>
      </c>
      <c r="T18" s="36" t="s">
        <v>63</v>
      </c>
      <c r="U18" s="36" t="s">
        <v>63</v>
      </c>
      <c r="V18" s="36" t="s">
        <v>63</v>
      </c>
      <c r="W18" s="36">
        <v>2</v>
      </c>
      <c r="X18" s="36" t="s">
        <v>63</v>
      </c>
      <c r="Y18" s="39">
        <f>SUM(Tabla40[[#This Row],[2002]:[2023]])</f>
        <v>66</v>
      </c>
    </row>
    <row r="19" spans="2:25" x14ac:dyDescent="0.25">
      <c r="B19" s="34" t="s">
        <v>13</v>
      </c>
      <c r="C19" s="36">
        <v>8</v>
      </c>
      <c r="D19" s="36">
        <v>9</v>
      </c>
      <c r="E19" s="36">
        <v>7</v>
      </c>
      <c r="F19" s="36">
        <v>4</v>
      </c>
      <c r="G19" s="36">
        <v>10</v>
      </c>
      <c r="H19" s="36">
        <v>3</v>
      </c>
      <c r="I19" s="36" t="s">
        <v>63</v>
      </c>
      <c r="J19" s="36" t="s">
        <v>63</v>
      </c>
      <c r="K19" s="36">
        <v>2</v>
      </c>
      <c r="L19" s="36" t="s">
        <v>63</v>
      </c>
      <c r="M19" s="36" t="s">
        <v>63</v>
      </c>
      <c r="N19" s="36" t="s">
        <v>63</v>
      </c>
      <c r="O19" s="36" t="s">
        <v>63</v>
      </c>
      <c r="P19" s="36">
        <v>5</v>
      </c>
      <c r="Q19" s="36">
        <v>1</v>
      </c>
      <c r="R19" s="36">
        <v>4</v>
      </c>
      <c r="S19" s="36" t="s">
        <v>63</v>
      </c>
      <c r="T19" s="36" t="s">
        <v>63</v>
      </c>
      <c r="U19" s="36">
        <v>1</v>
      </c>
      <c r="V19" s="36" t="s">
        <v>63</v>
      </c>
      <c r="W19" s="36" t="s">
        <v>63</v>
      </c>
      <c r="X19" s="36" t="s">
        <v>63</v>
      </c>
      <c r="Y19" s="39">
        <f>SUM(Tabla40[[#This Row],[2002]:[2023]])</f>
        <v>54</v>
      </c>
    </row>
    <row r="20" spans="2:25" x14ac:dyDescent="0.25">
      <c r="B20" s="34" t="s">
        <v>14</v>
      </c>
      <c r="C20" s="36">
        <v>1</v>
      </c>
      <c r="D20" s="36" t="s">
        <v>63</v>
      </c>
      <c r="E20" s="36" t="s">
        <v>63</v>
      </c>
      <c r="F20" s="36">
        <v>3</v>
      </c>
      <c r="G20" s="36">
        <v>5</v>
      </c>
      <c r="H20" s="36">
        <v>2</v>
      </c>
      <c r="I20" s="36">
        <v>3</v>
      </c>
      <c r="J20" s="36">
        <v>5</v>
      </c>
      <c r="K20" s="36">
        <v>20</v>
      </c>
      <c r="L20" s="36">
        <v>10</v>
      </c>
      <c r="M20" s="36" t="s">
        <v>63</v>
      </c>
      <c r="N20" s="36" t="s">
        <v>63</v>
      </c>
      <c r="O20" s="36" t="s">
        <v>63</v>
      </c>
      <c r="P20" s="36" t="s">
        <v>63</v>
      </c>
      <c r="Q20" s="36">
        <v>2</v>
      </c>
      <c r="R20" s="36" t="s">
        <v>63</v>
      </c>
      <c r="S20" s="36" t="s">
        <v>63</v>
      </c>
      <c r="T20" s="36" t="s">
        <v>63</v>
      </c>
      <c r="U20" s="36" t="s">
        <v>63</v>
      </c>
      <c r="V20" s="36" t="s">
        <v>63</v>
      </c>
      <c r="W20" s="36" t="s">
        <v>63</v>
      </c>
      <c r="X20" s="36" t="s">
        <v>63</v>
      </c>
      <c r="Y20" s="39">
        <f>SUM(Tabla40[[#This Row],[2002]:[2023]])</f>
        <v>51</v>
      </c>
    </row>
    <row r="21" spans="2:25" ht="30" x14ac:dyDescent="0.25">
      <c r="B21" s="34" t="s">
        <v>17</v>
      </c>
      <c r="C21" s="36" t="s">
        <v>63</v>
      </c>
      <c r="D21" s="36">
        <v>2</v>
      </c>
      <c r="E21" s="36" t="s">
        <v>63</v>
      </c>
      <c r="F21" s="36">
        <v>2</v>
      </c>
      <c r="G21" s="36">
        <v>2</v>
      </c>
      <c r="H21" s="36">
        <v>3</v>
      </c>
      <c r="I21" s="36" t="s">
        <v>63</v>
      </c>
      <c r="J21" s="36">
        <v>9</v>
      </c>
      <c r="K21" s="36">
        <v>4</v>
      </c>
      <c r="L21" s="36">
        <v>15</v>
      </c>
      <c r="M21" s="36" t="s">
        <v>63</v>
      </c>
      <c r="N21" s="36">
        <v>6</v>
      </c>
      <c r="O21" s="36" t="s">
        <v>63</v>
      </c>
      <c r="P21" s="36">
        <v>4</v>
      </c>
      <c r="Q21" s="36" t="s">
        <v>63</v>
      </c>
      <c r="R21" s="36" t="s">
        <v>63</v>
      </c>
      <c r="S21" s="36" t="s">
        <v>63</v>
      </c>
      <c r="T21" s="36" t="s">
        <v>63</v>
      </c>
      <c r="U21" s="36" t="s">
        <v>63</v>
      </c>
      <c r="V21" s="36" t="s">
        <v>63</v>
      </c>
      <c r="W21" s="36" t="s">
        <v>63</v>
      </c>
      <c r="X21" s="36" t="s">
        <v>63</v>
      </c>
      <c r="Y21" s="39">
        <f>SUM(Tabla40[[#This Row],[2002]:[2023]])</f>
        <v>47</v>
      </c>
    </row>
    <row r="22" spans="2:25" ht="90" x14ac:dyDescent="0.25">
      <c r="B22" s="34" t="s">
        <v>18</v>
      </c>
      <c r="C22" s="36" t="s">
        <v>63</v>
      </c>
      <c r="D22" s="36" t="s">
        <v>63</v>
      </c>
      <c r="E22" s="36">
        <v>2</v>
      </c>
      <c r="F22" s="36" t="s">
        <v>63</v>
      </c>
      <c r="G22" s="36">
        <v>16</v>
      </c>
      <c r="H22" s="36">
        <v>1</v>
      </c>
      <c r="I22" s="36">
        <v>3</v>
      </c>
      <c r="J22" s="36">
        <v>2</v>
      </c>
      <c r="K22" s="36">
        <v>9</v>
      </c>
      <c r="L22" s="36">
        <v>6</v>
      </c>
      <c r="M22" s="36" t="s">
        <v>63</v>
      </c>
      <c r="N22" s="36" t="s">
        <v>63</v>
      </c>
      <c r="O22" s="36" t="s">
        <v>63</v>
      </c>
      <c r="P22" s="36" t="s">
        <v>63</v>
      </c>
      <c r="Q22" s="36">
        <v>4</v>
      </c>
      <c r="R22" s="36">
        <v>1</v>
      </c>
      <c r="S22" s="36" t="s">
        <v>63</v>
      </c>
      <c r="T22" s="36" t="s">
        <v>63</v>
      </c>
      <c r="U22" s="36" t="s">
        <v>63</v>
      </c>
      <c r="V22" s="36" t="s">
        <v>63</v>
      </c>
      <c r="W22" s="36" t="s">
        <v>63</v>
      </c>
      <c r="X22" s="36" t="s">
        <v>63</v>
      </c>
      <c r="Y22" s="39">
        <f>SUM(Tabla40[[#This Row],[2002]:[2023]])</f>
        <v>44</v>
      </c>
    </row>
    <row r="23" spans="2:25" x14ac:dyDescent="0.25">
      <c r="B23" s="34" t="s">
        <v>21</v>
      </c>
      <c r="C23" s="36" t="s">
        <v>63</v>
      </c>
      <c r="D23" s="36">
        <v>4</v>
      </c>
      <c r="E23" s="36" t="s">
        <v>63</v>
      </c>
      <c r="F23" s="36" t="s">
        <v>63</v>
      </c>
      <c r="G23" s="36">
        <v>3</v>
      </c>
      <c r="H23" s="36">
        <v>10</v>
      </c>
      <c r="I23" s="36">
        <v>7</v>
      </c>
      <c r="J23" s="36">
        <v>2</v>
      </c>
      <c r="K23" s="36">
        <v>6</v>
      </c>
      <c r="L23" s="36">
        <v>3</v>
      </c>
      <c r="M23" s="36" t="s">
        <v>63</v>
      </c>
      <c r="N23" s="36" t="s">
        <v>63</v>
      </c>
      <c r="O23" s="36" t="s">
        <v>63</v>
      </c>
      <c r="P23" s="36" t="s">
        <v>63</v>
      </c>
      <c r="Q23" s="36" t="s">
        <v>63</v>
      </c>
      <c r="R23" s="36" t="s">
        <v>63</v>
      </c>
      <c r="S23" s="36" t="s">
        <v>63</v>
      </c>
      <c r="T23" s="36" t="s">
        <v>63</v>
      </c>
      <c r="U23" s="36" t="s">
        <v>63</v>
      </c>
      <c r="V23" s="36" t="s">
        <v>63</v>
      </c>
      <c r="W23" s="36" t="s">
        <v>63</v>
      </c>
      <c r="X23" s="36" t="s">
        <v>63</v>
      </c>
      <c r="Y23" s="39">
        <f>SUM(Tabla40[[#This Row],[2002]:[2023]])</f>
        <v>35</v>
      </c>
    </row>
    <row r="24" spans="2:25" ht="45" x14ac:dyDescent="0.25">
      <c r="B24" s="34" t="s">
        <v>15</v>
      </c>
      <c r="C24" s="36">
        <v>1</v>
      </c>
      <c r="D24" s="36">
        <v>3</v>
      </c>
      <c r="E24" s="36" t="s">
        <v>63</v>
      </c>
      <c r="F24" s="36">
        <v>3</v>
      </c>
      <c r="G24" s="36">
        <v>1</v>
      </c>
      <c r="H24" s="36">
        <v>1</v>
      </c>
      <c r="I24" s="36">
        <v>1</v>
      </c>
      <c r="J24" s="36">
        <v>9</v>
      </c>
      <c r="K24" s="36">
        <v>5</v>
      </c>
      <c r="L24" s="36" t="s">
        <v>63</v>
      </c>
      <c r="M24" s="36">
        <v>1</v>
      </c>
      <c r="N24" s="36" t="s">
        <v>63</v>
      </c>
      <c r="O24" s="36" t="s">
        <v>63</v>
      </c>
      <c r="P24" s="36" t="s">
        <v>63</v>
      </c>
      <c r="Q24" s="36">
        <v>3</v>
      </c>
      <c r="R24" s="36" t="s">
        <v>63</v>
      </c>
      <c r="S24" s="36" t="s">
        <v>63</v>
      </c>
      <c r="T24" s="36" t="s">
        <v>63</v>
      </c>
      <c r="U24" s="36" t="s">
        <v>63</v>
      </c>
      <c r="V24" s="36" t="s">
        <v>63</v>
      </c>
      <c r="W24" s="36" t="s">
        <v>63</v>
      </c>
      <c r="X24" s="36" t="s">
        <v>63</v>
      </c>
      <c r="Y24" s="39">
        <f>SUM(Tabla40[[#This Row],[2002]:[2023]])</f>
        <v>28</v>
      </c>
    </row>
    <row r="25" spans="2:25" ht="45" x14ac:dyDescent="0.25">
      <c r="B25" s="34" t="s">
        <v>28</v>
      </c>
      <c r="C25" s="36" t="s">
        <v>63</v>
      </c>
      <c r="D25" s="36">
        <v>1</v>
      </c>
      <c r="E25" s="36">
        <v>2</v>
      </c>
      <c r="F25" s="36" t="s">
        <v>63</v>
      </c>
      <c r="G25" s="36">
        <v>3</v>
      </c>
      <c r="H25" s="36">
        <v>11</v>
      </c>
      <c r="I25" s="36">
        <v>7</v>
      </c>
      <c r="J25" s="36">
        <v>2</v>
      </c>
      <c r="K25" s="36" t="s">
        <v>63</v>
      </c>
      <c r="L25" s="36" t="s">
        <v>63</v>
      </c>
      <c r="M25" s="36" t="s">
        <v>63</v>
      </c>
      <c r="N25" s="36" t="s">
        <v>63</v>
      </c>
      <c r="O25" s="36" t="s">
        <v>63</v>
      </c>
      <c r="P25" s="36" t="s">
        <v>63</v>
      </c>
      <c r="Q25" s="36" t="s">
        <v>63</v>
      </c>
      <c r="R25" s="36" t="s">
        <v>63</v>
      </c>
      <c r="S25" s="36" t="s">
        <v>63</v>
      </c>
      <c r="T25" s="36" t="s">
        <v>63</v>
      </c>
      <c r="U25" s="36" t="s">
        <v>63</v>
      </c>
      <c r="V25" s="36" t="s">
        <v>63</v>
      </c>
      <c r="W25" s="36" t="s">
        <v>63</v>
      </c>
      <c r="X25" s="36" t="s">
        <v>63</v>
      </c>
      <c r="Y25" s="39">
        <f>SUM(Tabla40[[#This Row],[2002]:[2023]])</f>
        <v>26</v>
      </c>
    </row>
    <row r="26" spans="2:25" ht="30" x14ac:dyDescent="0.25">
      <c r="B26" s="34" t="s">
        <v>20</v>
      </c>
      <c r="C26" s="36" t="s">
        <v>63</v>
      </c>
      <c r="D26" s="36">
        <v>1</v>
      </c>
      <c r="E26" s="36">
        <v>3</v>
      </c>
      <c r="F26" s="36" t="s">
        <v>63</v>
      </c>
      <c r="G26" s="36" t="s">
        <v>63</v>
      </c>
      <c r="H26" s="36" t="s">
        <v>63</v>
      </c>
      <c r="I26" s="36">
        <v>1</v>
      </c>
      <c r="J26" s="36">
        <v>5</v>
      </c>
      <c r="K26" s="36">
        <v>3</v>
      </c>
      <c r="L26" s="36">
        <v>3</v>
      </c>
      <c r="M26" s="36">
        <v>4</v>
      </c>
      <c r="N26" s="36" t="s">
        <v>63</v>
      </c>
      <c r="O26" s="36" t="s">
        <v>63</v>
      </c>
      <c r="P26" s="36" t="s">
        <v>63</v>
      </c>
      <c r="Q26" s="36" t="s">
        <v>63</v>
      </c>
      <c r="R26" s="36" t="s">
        <v>63</v>
      </c>
      <c r="S26" s="36" t="s">
        <v>63</v>
      </c>
      <c r="T26" s="36">
        <v>1</v>
      </c>
      <c r="U26" s="36">
        <v>2</v>
      </c>
      <c r="V26" s="36" t="s">
        <v>63</v>
      </c>
      <c r="W26" s="36" t="s">
        <v>63</v>
      </c>
      <c r="X26" s="36" t="s">
        <v>63</v>
      </c>
      <c r="Y26" s="39">
        <f>SUM(Tabla40[[#This Row],[2002]:[2023]])</f>
        <v>23</v>
      </c>
    </row>
    <row r="27" spans="2:25" ht="60" x14ac:dyDescent="0.25">
      <c r="B27" s="34" t="s">
        <v>26</v>
      </c>
      <c r="C27" s="36" t="s">
        <v>63</v>
      </c>
      <c r="D27" s="36" t="s">
        <v>63</v>
      </c>
      <c r="E27" s="36">
        <v>6</v>
      </c>
      <c r="F27" s="36" t="s">
        <v>63</v>
      </c>
      <c r="G27" s="36">
        <v>4</v>
      </c>
      <c r="H27" s="36">
        <v>1</v>
      </c>
      <c r="I27" s="36">
        <v>1</v>
      </c>
      <c r="J27" s="36">
        <v>3</v>
      </c>
      <c r="K27" s="36" t="s">
        <v>63</v>
      </c>
      <c r="L27" s="36" t="s">
        <v>63</v>
      </c>
      <c r="M27" s="36">
        <v>1</v>
      </c>
      <c r="N27" s="36" t="s">
        <v>63</v>
      </c>
      <c r="O27" s="36" t="s">
        <v>63</v>
      </c>
      <c r="P27" s="36" t="s">
        <v>63</v>
      </c>
      <c r="Q27" s="36" t="s">
        <v>63</v>
      </c>
      <c r="R27" s="36" t="s">
        <v>63</v>
      </c>
      <c r="S27" s="36" t="s">
        <v>63</v>
      </c>
      <c r="T27" s="36" t="s">
        <v>63</v>
      </c>
      <c r="U27" s="36" t="s">
        <v>63</v>
      </c>
      <c r="V27" s="36" t="s">
        <v>63</v>
      </c>
      <c r="W27" s="36" t="s">
        <v>63</v>
      </c>
      <c r="X27" s="36" t="s">
        <v>63</v>
      </c>
      <c r="Y27" s="39">
        <f>SUM(Tabla40[[#This Row],[2002]:[2023]])</f>
        <v>16</v>
      </c>
    </row>
    <row r="28" spans="2:25" ht="60" x14ac:dyDescent="0.25">
      <c r="B28" s="34" t="s">
        <v>27</v>
      </c>
      <c r="C28" s="36" t="s">
        <v>63</v>
      </c>
      <c r="D28" s="36">
        <v>3</v>
      </c>
      <c r="E28" s="36" t="s">
        <v>63</v>
      </c>
      <c r="F28" s="36" t="s">
        <v>63</v>
      </c>
      <c r="G28" s="36">
        <v>5</v>
      </c>
      <c r="H28" s="36" t="s">
        <v>63</v>
      </c>
      <c r="I28" s="36">
        <v>2</v>
      </c>
      <c r="J28" s="36">
        <v>2</v>
      </c>
      <c r="K28" s="36" t="s">
        <v>63</v>
      </c>
      <c r="L28" s="36">
        <v>2</v>
      </c>
      <c r="M28" s="36" t="s">
        <v>63</v>
      </c>
      <c r="N28" s="36" t="s">
        <v>63</v>
      </c>
      <c r="O28" s="36" t="s">
        <v>63</v>
      </c>
      <c r="P28" s="36" t="s">
        <v>63</v>
      </c>
      <c r="Q28" s="36" t="s">
        <v>63</v>
      </c>
      <c r="R28" s="36" t="s">
        <v>63</v>
      </c>
      <c r="S28" s="36" t="s">
        <v>63</v>
      </c>
      <c r="T28" s="36" t="s">
        <v>63</v>
      </c>
      <c r="U28" s="36" t="s">
        <v>63</v>
      </c>
      <c r="V28" s="36" t="s">
        <v>63</v>
      </c>
      <c r="W28" s="36" t="s">
        <v>63</v>
      </c>
      <c r="X28" s="36" t="s">
        <v>63</v>
      </c>
      <c r="Y28" s="39">
        <f>SUM(Tabla40[[#This Row],[2002]:[2023]])</f>
        <v>14</v>
      </c>
    </row>
    <row r="29" spans="2:25" ht="45" x14ac:dyDescent="0.25">
      <c r="B29" s="34" t="s">
        <v>24</v>
      </c>
      <c r="C29" s="36" t="s">
        <v>63</v>
      </c>
      <c r="D29" s="36" t="s">
        <v>63</v>
      </c>
      <c r="E29" s="36" t="s">
        <v>63</v>
      </c>
      <c r="F29" s="36" t="s">
        <v>63</v>
      </c>
      <c r="G29" s="36">
        <v>8</v>
      </c>
      <c r="H29" s="36">
        <v>1</v>
      </c>
      <c r="I29" s="36" t="s">
        <v>63</v>
      </c>
      <c r="J29" s="36">
        <v>2</v>
      </c>
      <c r="K29" s="36" t="s">
        <v>63</v>
      </c>
      <c r="L29" s="36" t="s">
        <v>63</v>
      </c>
      <c r="M29" s="36" t="s">
        <v>63</v>
      </c>
      <c r="N29" s="36" t="s">
        <v>63</v>
      </c>
      <c r="O29" s="36" t="s">
        <v>63</v>
      </c>
      <c r="P29" s="36" t="s">
        <v>63</v>
      </c>
      <c r="Q29" s="36" t="s">
        <v>63</v>
      </c>
      <c r="R29" s="36" t="s">
        <v>63</v>
      </c>
      <c r="S29" s="36" t="s">
        <v>63</v>
      </c>
      <c r="T29" s="36" t="s">
        <v>63</v>
      </c>
      <c r="U29" s="36">
        <v>2</v>
      </c>
      <c r="V29" s="36" t="s">
        <v>63</v>
      </c>
      <c r="W29" s="36" t="s">
        <v>63</v>
      </c>
      <c r="X29" s="36" t="s">
        <v>63</v>
      </c>
      <c r="Y29" s="39">
        <f>SUM(Tabla40[[#This Row],[2002]:[2023]])</f>
        <v>13</v>
      </c>
    </row>
    <row r="30" spans="2:25" ht="60" x14ac:dyDescent="0.25">
      <c r="B30" s="34" t="s">
        <v>25</v>
      </c>
      <c r="C30" s="36" t="s">
        <v>63</v>
      </c>
      <c r="D30" s="36">
        <v>11</v>
      </c>
      <c r="E30" s="36" t="s">
        <v>63</v>
      </c>
      <c r="F30" s="36" t="s">
        <v>63</v>
      </c>
      <c r="G30" s="36" t="s">
        <v>63</v>
      </c>
      <c r="H30" s="36" t="s">
        <v>63</v>
      </c>
      <c r="I30" s="36" t="s">
        <v>63</v>
      </c>
      <c r="J30" s="36" t="s">
        <v>63</v>
      </c>
      <c r="K30" s="36" t="s">
        <v>63</v>
      </c>
      <c r="L30" s="36" t="s">
        <v>63</v>
      </c>
      <c r="M30" s="36" t="s">
        <v>63</v>
      </c>
      <c r="N30" s="36" t="s">
        <v>63</v>
      </c>
      <c r="O30" s="36" t="s">
        <v>63</v>
      </c>
      <c r="P30" s="36" t="s">
        <v>63</v>
      </c>
      <c r="Q30" s="36" t="s">
        <v>63</v>
      </c>
      <c r="R30" s="36" t="s">
        <v>63</v>
      </c>
      <c r="S30" s="36" t="s">
        <v>63</v>
      </c>
      <c r="T30" s="36" t="s">
        <v>63</v>
      </c>
      <c r="U30" s="36" t="s">
        <v>63</v>
      </c>
      <c r="V30" s="36" t="s">
        <v>63</v>
      </c>
      <c r="W30" s="36" t="s">
        <v>63</v>
      </c>
      <c r="X30" s="36" t="s">
        <v>63</v>
      </c>
      <c r="Y30" s="39">
        <f>SUM(Tabla40[[#This Row],[2002]:[2023]])</f>
        <v>11</v>
      </c>
    </row>
    <row r="31" spans="2:25" ht="105" x14ac:dyDescent="0.25">
      <c r="B31" s="34" t="s">
        <v>22</v>
      </c>
      <c r="C31" s="36" t="s">
        <v>63</v>
      </c>
      <c r="D31" s="36" t="s">
        <v>63</v>
      </c>
      <c r="E31" s="36" t="s">
        <v>63</v>
      </c>
      <c r="F31" s="36" t="s">
        <v>63</v>
      </c>
      <c r="G31" s="36">
        <v>5</v>
      </c>
      <c r="H31" s="36" t="s">
        <v>63</v>
      </c>
      <c r="I31" s="36" t="s">
        <v>63</v>
      </c>
      <c r="J31" s="36" t="s">
        <v>63</v>
      </c>
      <c r="K31" s="36" t="s">
        <v>63</v>
      </c>
      <c r="L31" s="36" t="s">
        <v>63</v>
      </c>
      <c r="M31" s="36" t="s">
        <v>63</v>
      </c>
      <c r="N31" s="36" t="s">
        <v>63</v>
      </c>
      <c r="O31" s="36" t="s">
        <v>63</v>
      </c>
      <c r="P31" s="36" t="s">
        <v>63</v>
      </c>
      <c r="Q31" s="36" t="s">
        <v>63</v>
      </c>
      <c r="R31" s="36" t="s">
        <v>63</v>
      </c>
      <c r="S31" s="36" t="s">
        <v>63</v>
      </c>
      <c r="T31" s="36" t="s">
        <v>63</v>
      </c>
      <c r="U31" s="36" t="s">
        <v>63</v>
      </c>
      <c r="V31" s="36" t="s">
        <v>63</v>
      </c>
      <c r="W31" s="59" t="s">
        <v>63</v>
      </c>
      <c r="X31" s="59" t="s">
        <v>63</v>
      </c>
      <c r="Y31" s="39">
        <f>SUM(Tabla40[[#This Row],[2002]:[2023]])</f>
        <v>5</v>
      </c>
    </row>
    <row r="32" spans="2:25" x14ac:dyDescent="0.25">
      <c r="B32" s="34" t="s">
        <v>32</v>
      </c>
      <c r="C32" s="50">
        <f>SUBTOTAL(109,Tabla40[2002])</f>
        <v>336</v>
      </c>
      <c r="D32" s="50">
        <f>SUBTOTAL(109,Tabla40[2003])</f>
        <v>540</v>
      </c>
      <c r="E32" s="50">
        <f>SUBTOTAL(109,Tabla40[2004])</f>
        <v>221</v>
      </c>
      <c r="F32" s="50">
        <f>SUBTOTAL(109,Tabla40[2005])</f>
        <v>144</v>
      </c>
      <c r="G32" s="50">
        <f>SUBTOTAL(109,Tabla40[2006])</f>
        <v>357</v>
      </c>
      <c r="H32" s="50">
        <f>SUBTOTAL(109,Tabla40[2007])</f>
        <v>384</v>
      </c>
      <c r="I32" s="50">
        <f>SUBTOTAL(109,Tabla40[2008])</f>
        <v>211</v>
      </c>
      <c r="J32" s="50">
        <f>SUBTOTAL(109,Tabla40[2009])</f>
        <v>382</v>
      </c>
      <c r="K32" s="50">
        <f>SUBTOTAL(109,Tabla40[2010])</f>
        <v>439</v>
      </c>
      <c r="L32" s="50">
        <f>SUBTOTAL(109,Tabla40[2011])</f>
        <v>409</v>
      </c>
      <c r="M32" s="50">
        <f>SUBTOTAL(109,Tabla40[2012])</f>
        <v>591</v>
      </c>
      <c r="N32" s="50">
        <f>SUBTOTAL(109,Tabla40[2013])</f>
        <v>783</v>
      </c>
      <c r="O32" s="50">
        <f>SUBTOTAL(109,Tabla40[2014])</f>
        <v>1208</v>
      </c>
      <c r="P32" s="50">
        <f>SUBTOTAL(109,Tabla40[2015])</f>
        <v>377</v>
      </c>
      <c r="Q32" s="50">
        <f>SUBTOTAL(109,Tabla40[2016])</f>
        <v>643</v>
      </c>
      <c r="R32" s="50">
        <f>SUBTOTAL(109,Tabla40[2017])</f>
        <v>204</v>
      </c>
      <c r="S32" s="50">
        <f>SUBTOTAL(109,Tabla40[2018])</f>
        <v>147</v>
      </c>
      <c r="T32" s="50">
        <f>SUBTOTAL(109,Tabla40[2019])</f>
        <v>194</v>
      </c>
      <c r="U32" s="50">
        <f>SUBTOTAL(109,Tabla40[2020])</f>
        <v>204</v>
      </c>
      <c r="V32" s="50">
        <f>SUBTOTAL(109,Tabla40[2021])</f>
        <v>181</v>
      </c>
      <c r="W32" s="50">
        <f>SUBTOTAL(109,Tabla40[2022])</f>
        <v>111</v>
      </c>
      <c r="X32" s="50">
        <f>SUBTOTAL(109,Tabla40[2023])</f>
        <v>408</v>
      </c>
      <c r="Y32" s="39">
        <f>SUM(C32:X32)</f>
        <v>8474</v>
      </c>
    </row>
  </sheetData>
  <mergeCells count="3">
    <mergeCell ref="B2:B3"/>
    <mergeCell ref="C2:V2"/>
    <mergeCell ref="Y2:Y3"/>
  </mergeCells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E77C1-920B-49B3-A4DF-8E4AD59FFA8B}">
  <dimension ref="A1"/>
  <sheetViews>
    <sheetView workbookViewId="0">
      <selection activeCell="B2" sqref="B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4B6CB-758E-4C9F-8F9D-64023B0B2DDF}">
  <dimension ref="B2:F26"/>
  <sheetViews>
    <sheetView workbookViewId="0">
      <selection activeCell="B2" sqref="B2:F26"/>
    </sheetView>
  </sheetViews>
  <sheetFormatPr baseColWidth="10" defaultRowHeight="15" x14ac:dyDescent="0.25"/>
  <cols>
    <col min="3" max="3" width="13.7109375" customWidth="1"/>
    <col min="4" max="4" width="14.28515625" customWidth="1"/>
  </cols>
  <sheetData>
    <row r="2" spans="2:6" ht="60" x14ac:dyDescent="0.25">
      <c r="B2" s="60" t="s">
        <v>68</v>
      </c>
      <c r="C2" s="61" t="s">
        <v>69</v>
      </c>
      <c r="D2" s="61" t="s">
        <v>70</v>
      </c>
      <c r="E2" s="61" t="s">
        <v>71</v>
      </c>
      <c r="F2" s="62" t="s">
        <v>32</v>
      </c>
    </row>
    <row r="3" spans="2:6" x14ac:dyDescent="0.25">
      <c r="B3" s="19" t="s">
        <v>35</v>
      </c>
      <c r="C3" s="20">
        <v>0</v>
      </c>
      <c r="D3" s="20">
        <v>0</v>
      </c>
      <c r="E3" s="41">
        <v>102</v>
      </c>
      <c r="F3" s="42">
        <f>SUM(Tabla30[[#This Row],[En proceso 
de Notificación]:[Concluidas]])</f>
        <v>102</v>
      </c>
    </row>
    <row r="4" spans="2:6" x14ac:dyDescent="0.25">
      <c r="B4" s="19" t="s">
        <v>36</v>
      </c>
      <c r="C4" s="20">
        <v>0</v>
      </c>
      <c r="D4" s="20">
        <v>0</v>
      </c>
      <c r="E4" s="41">
        <v>192</v>
      </c>
      <c r="F4" s="42">
        <f>SUM(Tabla30[[#This Row],[En proceso 
de Notificación]:[Concluidas]])</f>
        <v>192</v>
      </c>
    </row>
    <row r="5" spans="2:6" x14ac:dyDescent="0.25">
      <c r="B5" s="19" t="s">
        <v>37</v>
      </c>
      <c r="C5" s="20">
        <v>0</v>
      </c>
      <c r="D5" s="20">
        <v>0</v>
      </c>
      <c r="E5" s="41">
        <v>332</v>
      </c>
      <c r="F5" s="42">
        <f>SUM(Tabla30[[#This Row],[En proceso 
de Notificación]:[Concluidas]])</f>
        <v>332</v>
      </c>
    </row>
    <row r="6" spans="2:6" x14ac:dyDescent="0.25">
      <c r="B6" s="19" t="s">
        <v>38</v>
      </c>
      <c r="C6" s="20">
        <v>0</v>
      </c>
      <c r="D6" s="20">
        <v>0</v>
      </c>
      <c r="E6" s="41">
        <v>285</v>
      </c>
      <c r="F6" s="42">
        <f>SUM(Tabla30[[#This Row],[En proceso 
de Notificación]:[Concluidas]])</f>
        <v>285</v>
      </c>
    </row>
    <row r="7" spans="2:6" x14ac:dyDescent="0.25">
      <c r="B7" s="19" t="s">
        <v>39</v>
      </c>
      <c r="C7" s="20">
        <v>0</v>
      </c>
      <c r="D7" s="20">
        <v>0</v>
      </c>
      <c r="E7" s="41">
        <v>360</v>
      </c>
      <c r="F7" s="42">
        <f>SUM(Tabla30[[#This Row],[En proceso 
de Notificación]:[Concluidas]])</f>
        <v>360</v>
      </c>
    </row>
    <row r="8" spans="2:6" x14ac:dyDescent="0.25">
      <c r="B8" s="19" t="s">
        <v>40</v>
      </c>
      <c r="C8" s="20">
        <v>0</v>
      </c>
      <c r="D8" s="20">
        <v>0</v>
      </c>
      <c r="E8" s="41">
        <v>1174</v>
      </c>
      <c r="F8" s="42">
        <f>SUM(Tabla30[[#This Row],[En proceso 
de Notificación]:[Concluidas]])</f>
        <v>1174</v>
      </c>
    </row>
    <row r="9" spans="2:6" x14ac:dyDescent="0.25">
      <c r="B9" s="19" t="s">
        <v>41</v>
      </c>
      <c r="C9" s="20">
        <v>0</v>
      </c>
      <c r="D9" s="20">
        <v>0</v>
      </c>
      <c r="E9" s="41">
        <v>1109</v>
      </c>
      <c r="F9" s="42">
        <f>SUM(Tabla30[[#This Row],[En proceso 
de Notificación]:[Concluidas]])</f>
        <v>1109</v>
      </c>
    </row>
    <row r="10" spans="2:6" x14ac:dyDescent="0.25">
      <c r="B10" s="19" t="s">
        <v>42</v>
      </c>
      <c r="C10" s="20">
        <v>0</v>
      </c>
      <c r="D10" s="20">
        <v>0</v>
      </c>
      <c r="E10" s="41">
        <v>996</v>
      </c>
      <c r="F10" s="42">
        <f>SUM(Tabla30[[#This Row],[En proceso 
de Notificación]:[Concluidas]])</f>
        <v>996</v>
      </c>
    </row>
    <row r="11" spans="2:6" x14ac:dyDescent="0.25">
      <c r="B11" s="19" t="s">
        <v>43</v>
      </c>
      <c r="C11" s="20">
        <v>0</v>
      </c>
      <c r="D11" s="20">
        <v>0</v>
      </c>
      <c r="E11" s="41">
        <v>1337</v>
      </c>
      <c r="F11" s="42">
        <f>SUM(Tabla30[[#This Row],[En proceso 
de Notificación]:[Concluidas]])</f>
        <v>1337</v>
      </c>
    </row>
    <row r="12" spans="2:6" x14ac:dyDescent="0.25">
      <c r="B12" s="19" t="s">
        <v>44</v>
      </c>
      <c r="C12" s="20">
        <v>0</v>
      </c>
      <c r="D12" s="20">
        <v>0</v>
      </c>
      <c r="E12" s="41">
        <v>1239</v>
      </c>
      <c r="F12" s="42">
        <f>SUM(Tabla30[[#This Row],[En proceso 
de Notificación]:[Concluidas]])</f>
        <v>1239</v>
      </c>
    </row>
    <row r="13" spans="2:6" x14ac:dyDescent="0.25">
      <c r="B13" s="19" t="s">
        <v>45</v>
      </c>
      <c r="C13" s="20">
        <v>0</v>
      </c>
      <c r="D13" s="20">
        <v>0</v>
      </c>
      <c r="E13" s="41">
        <v>1910</v>
      </c>
      <c r="F13" s="42">
        <f>SUM(Tabla30[[#This Row],[En proceso 
de Notificación]:[Concluidas]])</f>
        <v>1910</v>
      </c>
    </row>
    <row r="14" spans="2:6" x14ac:dyDescent="0.25">
      <c r="B14" s="19" t="s">
        <v>46</v>
      </c>
      <c r="C14" s="20">
        <v>0</v>
      </c>
      <c r="D14" s="20">
        <v>0</v>
      </c>
      <c r="E14" s="41">
        <v>2033</v>
      </c>
      <c r="F14" s="42">
        <f>SUM(Tabla30[[#This Row],[En proceso 
de Notificación]:[Concluidas]])</f>
        <v>2033</v>
      </c>
    </row>
    <row r="15" spans="2:6" x14ac:dyDescent="0.25">
      <c r="B15" s="19" t="s">
        <v>47</v>
      </c>
      <c r="C15" s="20">
        <v>0</v>
      </c>
      <c r="D15" s="20">
        <v>0</v>
      </c>
      <c r="E15" s="41">
        <v>2226</v>
      </c>
      <c r="F15" s="42">
        <f>SUM(Tabla30[[#This Row],[En proceso 
de Notificación]:[Concluidas]])</f>
        <v>2226</v>
      </c>
    </row>
    <row r="16" spans="2:6" x14ac:dyDescent="0.25">
      <c r="B16" s="19" t="s">
        <v>48</v>
      </c>
      <c r="C16" s="20">
        <v>0</v>
      </c>
      <c r="D16" s="20">
        <v>0</v>
      </c>
      <c r="E16" s="41">
        <v>2782</v>
      </c>
      <c r="F16" s="42">
        <f>SUM(Tabla30[[#This Row],[En proceso 
de Notificación]:[Concluidas]])</f>
        <v>2782</v>
      </c>
    </row>
    <row r="17" spans="2:6" x14ac:dyDescent="0.25">
      <c r="B17" s="19" t="s">
        <v>49</v>
      </c>
      <c r="C17" s="20">
        <v>0</v>
      </c>
      <c r="D17" s="20">
        <v>0</v>
      </c>
      <c r="E17" s="41">
        <v>2810</v>
      </c>
      <c r="F17" s="42">
        <f>SUM(Tabla30[[#This Row],[En proceso 
de Notificación]:[Concluidas]])</f>
        <v>2810</v>
      </c>
    </row>
    <row r="18" spans="2:6" x14ac:dyDescent="0.25">
      <c r="B18" s="19" t="s">
        <v>50</v>
      </c>
      <c r="C18" s="20">
        <v>0</v>
      </c>
      <c r="D18" s="20">
        <v>0</v>
      </c>
      <c r="E18" s="41">
        <v>2058</v>
      </c>
      <c r="F18" s="42">
        <f>SUM(Tabla30[[#This Row],[En proceso 
de Notificación]:[Concluidas]])</f>
        <v>2058</v>
      </c>
    </row>
    <row r="19" spans="2:6" x14ac:dyDescent="0.25">
      <c r="B19" s="19" t="s">
        <v>51</v>
      </c>
      <c r="C19" s="20">
        <v>0</v>
      </c>
      <c r="D19" s="20">
        <v>0</v>
      </c>
      <c r="E19" s="41">
        <v>2557</v>
      </c>
      <c r="F19" s="42">
        <f>SUM(Tabla30[[#This Row],[En proceso 
de Notificación]:[Concluidas]])</f>
        <v>2557</v>
      </c>
    </row>
    <row r="20" spans="2:6" x14ac:dyDescent="0.25">
      <c r="B20" s="19" t="s">
        <v>52</v>
      </c>
      <c r="C20" s="20">
        <v>0</v>
      </c>
      <c r="D20" s="20">
        <v>133</v>
      </c>
      <c r="E20" s="41">
        <v>1495</v>
      </c>
      <c r="F20" s="42">
        <f>SUM(Tabla30[[#This Row],[En proceso 
de Notificación]:[Concluidas]])</f>
        <v>1628</v>
      </c>
    </row>
    <row r="21" spans="2:6" x14ac:dyDescent="0.25">
      <c r="B21" s="19" t="s">
        <v>53</v>
      </c>
      <c r="C21" s="20">
        <v>0</v>
      </c>
      <c r="D21" s="20">
        <v>250</v>
      </c>
      <c r="E21" s="41">
        <v>1083</v>
      </c>
      <c r="F21" s="42">
        <f>SUM(Tabla30[[#This Row],[En proceso 
de Notificación]:[Concluidas]])</f>
        <v>1333</v>
      </c>
    </row>
    <row r="22" spans="2:6" x14ac:dyDescent="0.25">
      <c r="B22" s="19" t="s">
        <v>54</v>
      </c>
      <c r="C22" s="20">
        <v>0</v>
      </c>
      <c r="D22" s="20">
        <v>300</v>
      </c>
      <c r="E22" s="41">
        <v>1169</v>
      </c>
      <c r="F22" s="42">
        <f>SUM(Tabla30[[#This Row],[En proceso 
de Notificación]:[Concluidas]])</f>
        <v>1469</v>
      </c>
    </row>
    <row r="23" spans="2:6" x14ac:dyDescent="0.25">
      <c r="B23" s="19" t="s">
        <v>55</v>
      </c>
      <c r="C23" s="20">
        <v>0</v>
      </c>
      <c r="D23" s="20">
        <v>512</v>
      </c>
      <c r="E23" s="41">
        <v>1184</v>
      </c>
      <c r="F23" s="42">
        <f>SUM(Tabla30[[#This Row],[En proceso 
de Notificación]:[Concluidas]])</f>
        <v>1696</v>
      </c>
    </row>
    <row r="24" spans="2:6" x14ac:dyDescent="0.25">
      <c r="B24" s="19" t="s">
        <v>56</v>
      </c>
      <c r="C24" s="20">
        <v>0</v>
      </c>
      <c r="D24" s="20">
        <v>1762</v>
      </c>
      <c r="E24" s="41">
        <v>554</v>
      </c>
      <c r="F24" s="42">
        <f>SUM(Tabla30[[#This Row],[En proceso 
de Notificación]:[Concluidas]])</f>
        <v>2316</v>
      </c>
    </row>
    <row r="25" spans="2:6" x14ac:dyDescent="0.25">
      <c r="B25" s="19" t="s">
        <v>57</v>
      </c>
      <c r="C25" s="20">
        <v>0</v>
      </c>
      <c r="D25" s="20">
        <v>128</v>
      </c>
      <c r="E25" s="41">
        <v>0</v>
      </c>
      <c r="F25" s="42">
        <f>SUM(Tabla30[[#This Row],[En proceso 
de Notificación]:[Concluidas]])</f>
        <v>128</v>
      </c>
    </row>
    <row r="26" spans="2:6" x14ac:dyDescent="0.25">
      <c r="B26" s="23" t="s">
        <v>32</v>
      </c>
      <c r="C26" s="24">
        <f>SUBTOTAL(109,C3:C25)</f>
        <v>0</v>
      </c>
      <c r="D26" s="24">
        <f>SUBTOTAL(109,D3:D25)</f>
        <v>3085</v>
      </c>
      <c r="E26" s="44">
        <f>SUBTOTAL(109,E3:E25)</f>
        <v>28987</v>
      </c>
      <c r="F26" s="42">
        <f>SUM(Tabla30[[#This Row],[En proceso 
de Notificación]:[Concluidas]])</f>
        <v>32072</v>
      </c>
    </row>
  </sheetData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1EAA9-75D8-4E76-A387-0A24E3EEB291}">
  <dimension ref="B2:Z32"/>
  <sheetViews>
    <sheetView workbookViewId="0">
      <selection activeCell="B2" sqref="B2:Z32"/>
    </sheetView>
  </sheetViews>
  <sheetFormatPr baseColWidth="10" defaultRowHeight="15" x14ac:dyDescent="0.25"/>
  <sheetData>
    <row r="2" spans="2:26" x14ac:dyDescent="0.25">
      <c r="B2" s="26" t="s">
        <v>0</v>
      </c>
      <c r="C2" s="27" t="s">
        <v>34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9"/>
      <c r="Z2" s="30" t="s">
        <v>32</v>
      </c>
    </row>
    <row r="3" spans="2:26" x14ac:dyDescent="0.25">
      <c r="B3" s="26"/>
      <c r="C3" s="48" t="s">
        <v>35</v>
      </c>
      <c r="D3" s="48" t="s">
        <v>36</v>
      </c>
      <c r="E3" s="48" t="s">
        <v>37</v>
      </c>
      <c r="F3" s="48" t="s">
        <v>38</v>
      </c>
      <c r="G3" s="48" t="s">
        <v>39</v>
      </c>
      <c r="H3" s="48" t="s">
        <v>40</v>
      </c>
      <c r="I3" s="48" t="s">
        <v>41</v>
      </c>
      <c r="J3" s="48" t="s">
        <v>42</v>
      </c>
      <c r="K3" s="48" t="s">
        <v>43</v>
      </c>
      <c r="L3" s="48" t="s">
        <v>44</v>
      </c>
      <c r="M3" s="48" t="s">
        <v>45</v>
      </c>
      <c r="N3" s="48" t="s">
        <v>46</v>
      </c>
      <c r="O3" s="48" t="s">
        <v>47</v>
      </c>
      <c r="P3" s="48" t="s">
        <v>48</v>
      </c>
      <c r="Q3" s="48" t="s">
        <v>49</v>
      </c>
      <c r="R3" s="48" t="s">
        <v>50</v>
      </c>
      <c r="S3" s="48" t="s">
        <v>51</v>
      </c>
      <c r="T3" s="48" t="s">
        <v>52</v>
      </c>
      <c r="U3" s="48" t="s">
        <v>53</v>
      </c>
      <c r="V3" s="48" t="s">
        <v>54</v>
      </c>
      <c r="W3" s="49" t="s">
        <v>55</v>
      </c>
      <c r="X3" s="49" t="s">
        <v>56</v>
      </c>
      <c r="Y3" s="49" t="s">
        <v>57</v>
      </c>
      <c r="Z3" s="30"/>
    </row>
    <row r="4" spans="2:26" ht="75" x14ac:dyDescent="0.25">
      <c r="B4" s="34" t="s">
        <v>1</v>
      </c>
      <c r="C4" s="63">
        <v>34</v>
      </c>
      <c r="D4" s="63">
        <v>101</v>
      </c>
      <c r="E4" s="63">
        <v>176</v>
      </c>
      <c r="F4" s="63">
        <v>140</v>
      </c>
      <c r="G4" s="63">
        <v>186</v>
      </c>
      <c r="H4" s="63">
        <v>971</v>
      </c>
      <c r="I4" s="63">
        <v>952</v>
      </c>
      <c r="J4" s="63">
        <v>824</v>
      </c>
      <c r="K4" s="63">
        <v>1072</v>
      </c>
      <c r="L4" s="63">
        <v>982</v>
      </c>
      <c r="M4" s="63">
        <v>1540</v>
      </c>
      <c r="N4" s="63">
        <v>1594</v>
      </c>
      <c r="O4" s="63">
        <v>1779</v>
      </c>
      <c r="P4" s="63">
        <v>2049</v>
      </c>
      <c r="Q4" s="63">
        <v>2178</v>
      </c>
      <c r="R4" s="63">
        <v>1451</v>
      </c>
      <c r="S4" s="63">
        <v>1601</v>
      </c>
      <c r="T4" s="63">
        <v>907</v>
      </c>
      <c r="U4" s="63">
        <v>745</v>
      </c>
      <c r="V4" s="63">
        <v>953</v>
      </c>
      <c r="W4" s="64">
        <v>1050</v>
      </c>
      <c r="X4" s="64">
        <v>1633</v>
      </c>
      <c r="Y4" s="64">
        <v>73</v>
      </c>
      <c r="Z4" s="39">
        <f>SUM(Tabla42[[#This Row],[2002]:[2024]])</f>
        <v>22991</v>
      </c>
    </row>
    <row r="5" spans="2:26" ht="90" x14ac:dyDescent="0.25">
      <c r="B5" s="34" t="s">
        <v>4</v>
      </c>
      <c r="C5" s="63">
        <v>4</v>
      </c>
      <c r="D5" s="63">
        <v>5</v>
      </c>
      <c r="E5" s="63">
        <v>15</v>
      </c>
      <c r="F5" s="63">
        <v>23</v>
      </c>
      <c r="G5" s="63">
        <v>54</v>
      </c>
      <c r="H5" s="63">
        <v>43</v>
      </c>
      <c r="I5" s="63">
        <v>11</v>
      </c>
      <c r="J5" s="63">
        <v>7</v>
      </c>
      <c r="K5" s="63">
        <v>24</v>
      </c>
      <c r="L5" s="63">
        <v>10</v>
      </c>
      <c r="M5" s="63">
        <v>72</v>
      </c>
      <c r="N5" s="63">
        <v>11</v>
      </c>
      <c r="O5" s="63">
        <v>52</v>
      </c>
      <c r="P5" s="63">
        <v>121</v>
      </c>
      <c r="Q5" s="63">
        <v>76</v>
      </c>
      <c r="R5" s="63">
        <v>144</v>
      </c>
      <c r="S5" s="63">
        <v>273</v>
      </c>
      <c r="T5" s="63">
        <v>201</v>
      </c>
      <c r="U5" s="63">
        <v>106</v>
      </c>
      <c r="V5" s="63">
        <v>52</v>
      </c>
      <c r="W5" s="63">
        <v>97</v>
      </c>
      <c r="X5" s="63">
        <v>125</v>
      </c>
      <c r="Y5" s="63">
        <v>28</v>
      </c>
      <c r="Z5" s="39">
        <f>SUM(Tabla42[[#This Row],[2002]:[2024]])</f>
        <v>1554</v>
      </c>
    </row>
    <row r="6" spans="2:26" ht="105" x14ac:dyDescent="0.25">
      <c r="B6" s="34" t="s">
        <v>5</v>
      </c>
      <c r="C6" s="63">
        <v>3</v>
      </c>
      <c r="D6" s="63" t="s">
        <v>63</v>
      </c>
      <c r="E6" s="63">
        <v>14</v>
      </c>
      <c r="F6" s="63">
        <v>9</v>
      </c>
      <c r="G6" s="63">
        <v>2</v>
      </c>
      <c r="H6" s="63" t="s">
        <v>63</v>
      </c>
      <c r="I6" s="63">
        <v>2</v>
      </c>
      <c r="J6" s="63">
        <v>1</v>
      </c>
      <c r="K6" s="63">
        <v>2</v>
      </c>
      <c r="L6" s="63">
        <v>7</v>
      </c>
      <c r="M6" s="63">
        <v>30</v>
      </c>
      <c r="N6" s="63">
        <v>87</v>
      </c>
      <c r="O6" s="63">
        <v>109</v>
      </c>
      <c r="P6" s="63">
        <v>138</v>
      </c>
      <c r="Q6" s="63">
        <v>142</v>
      </c>
      <c r="R6" s="63">
        <v>55</v>
      </c>
      <c r="S6" s="63">
        <v>146</v>
      </c>
      <c r="T6" s="63">
        <v>90</v>
      </c>
      <c r="U6" s="63">
        <v>122</v>
      </c>
      <c r="V6" s="63">
        <v>143</v>
      </c>
      <c r="W6" s="63">
        <v>169</v>
      </c>
      <c r="X6" s="63">
        <v>190</v>
      </c>
      <c r="Y6" s="63" t="s">
        <v>63</v>
      </c>
      <c r="Z6" s="39">
        <f>SUM(Tabla42[[#This Row],[2002]:[2024]])</f>
        <v>1461</v>
      </c>
    </row>
    <row r="7" spans="2:26" ht="60" x14ac:dyDescent="0.25">
      <c r="B7" s="34" t="s">
        <v>10</v>
      </c>
      <c r="C7" s="63">
        <v>11</v>
      </c>
      <c r="D7" s="63">
        <v>2</v>
      </c>
      <c r="E7" s="63">
        <v>17</v>
      </c>
      <c r="F7" s="63">
        <v>22</v>
      </c>
      <c r="G7" s="63">
        <v>16</v>
      </c>
      <c r="H7" s="63">
        <v>16</v>
      </c>
      <c r="I7" s="63">
        <v>20</v>
      </c>
      <c r="J7" s="63">
        <v>26</v>
      </c>
      <c r="K7" s="63">
        <v>77</v>
      </c>
      <c r="L7" s="63">
        <v>106</v>
      </c>
      <c r="M7" s="63">
        <v>73</v>
      </c>
      <c r="N7" s="63">
        <v>92</v>
      </c>
      <c r="O7" s="63">
        <v>98</v>
      </c>
      <c r="P7" s="63">
        <v>118</v>
      </c>
      <c r="Q7" s="63">
        <v>116</v>
      </c>
      <c r="R7" s="63">
        <v>101</v>
      </c>
      <c r="S7" s="63">
        <v>107</v>
      </c>
      <c r="T7" s="63">
        <v>41</v>
      </c>
      <c r="U7" s="63">
        <v>36</v>
      </c>
      <c r="V7" s="63">
        <v>26</v>
      </c>
      <c r="W7" s="63">
        <v>34</v>
      </c>
      <c r="X7" s="63">
        <v>23</v>
      </c>
      <c r="Y7" s="63" t="s">
        <v>63</v>
      </c>
      <c r="Z7" s="39">
        <f>SUM(Tabla42[[#This Row],[2002]:[2024]])</f>
        <v>1178</v>
      </c>
    </row>
    <row r="8" spans="2:26" ht="60" x14ac:dyDescent="0.25">
      <c r="B8" s="34" t="s">
        <v>3</v>
      </c>
      <c r="C8" s="63">
        <v>8</v>
      </c>
      <c r="D8" s="63">
        <v>8</v>
      </c>
      <c r="E8" s="63">
        <v>33</v>
      </c>
      <c r="F8" s="63">
        <v>24</v>
      </c>
      <c r="G8" s="63">
        <v>16</v>
      </c>
      <c r="H8" s="63">
        <v>24</v>
      </c>
      <c r="I8" s="63">
        <v>10</v>
      </c>
      <c r="J8" s="63">
        <v>22</v>
      </c>
      <c r="K8" s="63">
        <v>29</v>
      </c>
      <c r="L8" s="63">
        <v>16</v>
      </c>
      <c r="M8" s="63">
        <v>12</v>
      </c>
      <c r="N8" s="63">
        <v>27</v>
      </c>
      <c r="O8" s="63">
        <v>21</v>
      </c>
      <c r="P8" s="63">
        <v>42</v>
      </c>
      <c r="Q8" s="63">
        <v>52</v>
      </c>
      <c r="R8" s="63">
        <v>40</v>
      </c>
      <c r="S8" s="63">
        <v>48</v>
      </c>
      <c r="T8" s="63">
        <v>42</v>
      </c>
      <c r="U8" s="63">
        <v>35</v>
      </c>
      <c r="V8" s="63">
        <v>53</v>
      </c>
      <c r="W8" s="63">
        <v>49</v>
      </c>
      <c r="X8" s="63">
        <v>50</v>
      </c>
      <c r="Y8" s="63">
        <v>1</v>
      </c>
      <c r="Z8" s="39">
        <f>SUM(Tabla42[[#This Row],[2002]:[2024]])</f>
        <v>662</v>
      </c>
    </row>
    <row r="9" spans="2:26" ht="90" x14ac:dyDescent="0.25">
      <c r="B9" s="34" t="s">
        <v>6</v>
      </c>
      <c r="C9" s="63">
        <v>6</v>
      </c>
      <c r="D9" s="63">
        <v>10</v>
      </c>
      <c r="E9" s="63">
        <v>16</v>
      </c>
      <c r="F9" s="63">
        <v>18</v>
      </c>
      <c r="G9" s="63">
        <v>10</v>
      </c>
      <c r="H9" s="63">
        <v>27</v>
      </c>
      <c r="I9" s="63">
        <v>36</v>
      </c>
      <c r="J9" s="63">
        <v>31</v>
      </c>
      <c r="K9" s="63">
        <v>35</v>
      </c>
      <c r="L9" s="63">
        <v>25</v>
      </c>
      <c r="M9" s="63">
        <v>29</v>
      </c>
      <c r="N9" s="63">
        <v>12</v>
      </c>
      <c r="O9" s="63">
        <v>26</v>
      </c>
      <c r="P9" s="63">
        <v>24</v>
      </c>
      <c r="Q9" s="63">
        <v>31</v>
      </c>
      <c r="R9" s="63">
        <v>24</v>
      </c>
      <c r="S9" s="63">
        <v>53</v>
      </c>
      <c r="T9" s="63">
        <v>29</v>
      </c>
      <c r="U9" s="63">
        <v>39</v>
      </c>
      <c r="V9" s="63">
        <v>38</v>
      </c>
      <c r="W9" s="63">
        <v>32</v>
      </c>
      <c r="X9" s="63">
        <v>46</v>
      </c>
      <c r="Y9" s="63">
        <v>1</v>
      </c>
      <c r="Z9" s="39">
        <f>SUM(Tabla42[[#This Row],[2002]:[2024]])</f>
        <v>598</v>
      </c>
    </row>
    <row r="10" spans="2:26" x14ac:dyDescent="0.25">
      <c r="B10" s="34" t="s">
        <v>11</v>
      </c>
      <c r="C10" s="63" t="s">
        <v>63</v>
      </c>
      <c r="D10" s="63" t="s">
        <v>63</v>
      </c>
      <c r="E10" s="63">
        <v>2</v>
      </c>
      <c r="F10" s="63">
        <v>1</v>
      </c>
      <c r="G10" s="63" t="s">
        <v>63</v>
      </c>
      <c r="H10" s="63">
        <v>1</v>
      </c>
      <c r="I10" s="63" t="s">
        <v>63</v>
      </c>
      <c r="J10" s="63">
        <v>4</v>
      </c>
      <c r="K10" s="63">
        <v>2</v>
      </c>
      <c r="L10" s="63">
        <v>1</v>
      </c>
      <c r="M10" s="63">
        <v>1</v>
      </c>
      <c r="N10" s="63">
        <v>3</v>
      </c>
      <c r="O10" s="63">
        <v>15</v>
      </c>
      <c r="P10" s="63">
        <v>26</v>
      </c>
      <c r="Q10" s="63">
        <v>28</v>
      </c>
      <c r="R10" s="63">
        <v>53</v>
      </c>
      <c r="S10" s="63">
        <v>72</v>
      </c>
      <c r="T10" s="63">
        <v>94</v>
      </c>
      <c r="U10" s="63">
        <v>22</v>
      </c>
      <c r="V10" s="63">
        <v>42</v>
      </c>
      <c r="W10" s="63">
        <v>31</v>
      </c>
      <c r="X10" s="63">
        <v>46</v>
      </c>
      <c r="Y10" s="63" t="s">
        <v>63</v>
      </c>
      <c r="Z10" s="39">
        <f>SUM(Tabla42[[#This Row],[2002]:[2024]])</f>
        <v>444</v>
      </c>
    </row>
    <row r="11" spans="2:26" ht="90" x14ac:dyDescent="0.25">
      <c r="B11" s="34" t="s">
        <v>9</v>
      </c>
      <c r="C11" s="63">
        <v>4</v>
      </c>
      <c r="D11" s="63" t="s">
        <v>63</v>
      </c>
      <c r="E11" s="63">
        <v>1</v>
      </c>
      <c r="F11" s="63">
        <v>2</v>
      </c>
      <c r="G11" s="63">
        <v>4</v>
      </c>
      <c r="H11" s="63">
        <v>7</v>
      </c>
      <c r="I11" s="63">
        <v>8</v>
      </c>
      <c r="J11" s="63">
        <v>19</v>
      </c>
      <c r="K11" s="63">
        <v>7</v>
      </c>
      <c r="L11" s="63">
        <v>7</v>
      </c>
      <c r="M11" s="63">
        <v>7</v>
      </c>
      <c r="N11" s="63">
        <v>17</v>
      </c>
      <c r="O11" s="63">
        <v>14</v>
      </c>
      <c r="P11" s="63">
        <v>41</v>
      </c>
      <c r="Q11" s="63">
        <v>28</v>
      </c>
      <c r="R11" s="63">
        <v>43</v>
      </c>
      <c r="S11" s="63">
        <v>46</v>
      </c>
      <c r="T11" s="63">
        <v>16</v>
      </c>
      <c r="U11" s="63">
        <v>19</v>
      </c>
      <c r="V11" s="63">
        <v>21</v>
      </c>
      <c r="W11" s="63">
        <v>37</v>
      </c>
      <c r="X11" s="63">
        <v>57</v>
      </c>
      <c r="Y11" s="63">
        <v>14</v>
      </c>
      <c r="Z11" s="39">
        <f>SUM(Tabla42[[#This Row],[2002]:[2024]])</f>
        <v>419</v>
      </c>
    </row>
    <row r="12" spans="2:26" ht="30" x14ac:dyDescent="0.25">
      <c r="B12" s="34" t="s">
        <v>7</v>
      </c>
      <c r="C12" s="63">
        <v>2</v>
      </c>
      <c r="D12" s="63">
        <v>1</v>
      </c>
      <c r="E12" s="63">
        <v>9</v>
      </c>
      <c r="F12" s="63">
        <v>6</v>
      </c>
      <c r="G12" s="63">
        <v>7</v>
      </c>
      <c r="H12" s="63">
        <v>24</v>
      </c>
      <c r="I12" s="63">
        <v>10</v>
      </c>
      <c r="J12" s="63">
        <v>18</v>
      </c>
      <c r="K12" s="63">
        <v>10</v>
      </c>
      <c r="L12" s="63">
        <v>11</v>
      </c>
      <c r="M12" s="63">
        <v>29</v>
      </c>
      <c r="N12" s="63">
        <v>15</v>
      </c>
      <c r="O12" s="63">
        <v>26</v>
      </c>
      <c r="P12" s="63">
        <v>6</v>
      </c>
      <c r="Q12" s="63">
        <v>15</v>
      </c>
      <c r="R12" s="63">
        <v>12</v>
      </c>
      <c r="S12" s="63">
        <v>23</v>
      </c>
      <c r="T12" s="63">
        <v>58</v>
      </c>
      <c r="U12" s="63">
        <v>35</v>
      </c>
      <c r="V12" s="63">
        <v>8</v>
      </c>
      <c r="W12" s="63">
        <v>44</v>
      </c>
      <c r="X12" s="63">
        <v>17</v>
      </c>
      <c r="Y12" s="63" t="s">
        <v>63</v>
      </c>
      <c r="Z12" s="39">
        <f>SUM(Tabla42[[#This Row],[2002]:[2024]])</f>
        <v>386</v>
      </c>
    </row>
    <row r="13" spans="2:26" x14ac:dyDescent="0.25">
      <c r="B13" s="34" t="s">
        <v>8</v>
      </c>
      <c r="C13" s="63" t="s">
        <v>63</v>
      </c>
      <c r="D13" s="63">
        <v>1</v>
      </c>
      <c r="E13" s="63">
        <v>8</v>
      </c>
      <c r="F13" s="63">
        <v>2</v>
      </c>
      <c r="G13" s="63">
        <v>12</v>
      </c>
      <c r="H13" s="63">
        <v>8</v>
      </c>
      <c r="I13" s="63">
        <v>32</v>
      </c>
      <c r="J13" s="63">
        <v>2</v>
      </c>
      <c r="K13" s="63">
        <v>9</v>
      </c>
      <c r="L13" s="63">
        <v>3</v>
      </c>
      <c r="M13" s="63">
        <v>14</v>
      </c>
      <c r="N13" s="63">
        <v>40</v>
      </c>
      <c r="O13" s="63">
        <v>12</v>
      </c>
      <c r="P13" s="63">
        <v>35</v>
      </c>
      <c r="Q13" s="63">
        <v>19</v>
      </c>
      <c r="R13" s="63">
        <v>10</v>
      </c>
      <c r="S13" s="63">
        <v>24</v>
      </c>
      <c r="T13" s="63">
        <v>10</v>
      </c>
      <c r="U13" s="63">
        <v>31</v>
      </c>
      <c r="V13" s="63">
        <v>31</v>
      </c>
      <c r="W13" s="63">
        <v>13</v>
      </c>
      <c r="X13" s="63">
        <v>18</v>
      </c>
      <c r="Y13" s="63" t="s">
        <v>63</v>
      </c>
      <c r="Z13" s="39">
        <f>SUM(Tabla42[[#This Row],[2002]:[2024]])</f>
        <v>334</v>
      </c>
    </row>
    <row r="14" spans="2:26" ht="45" x14ac:dyDescent="0.25">
      <c r="B14" s="34" t="s">
        <v>2</v>
      </c>
      <c r="C14" s="63">
        <v>6</v>
      </c>
      <c r="D14" s="63">
        <v>35</v>
      </c>
      <c r="E14" s="63">
        <v>12</v>
      </c>
      <c r="F14" s="63">
        <v>18</v>
      </c>
      <c r="G14" s="63">
        <v>10</v>
      </c>
      <c r="H14" s="63">
        <v>13</v>
      </c>
      <c r="I14" s="63">
        <v>13</v>
      </c>
      <c r="J14" s="63">
        <v>7</v>
      </c>
      <c r="K14" s="63">
        <v>18</v>
      </c>
      <c r="L14" s="63">
        <v>10</v>
      </c>
      <c r="M14" s="63">
        <v>15</v>
      </c>
      <c r="N14" s="63">
        <v>14</v>
      </c>
      <c r="O14" s="63">
        <v>12</v>
      </c>
      <c r="P14" s="63">
        <v>9</v>
      </c>
      <c r="Q14" s="63">
        <v>10</v>
      </c>
      <c r="R14" s="63">
        <v>22</v>
      </c>
      <c r="S14" s="63">
        <v>13</v>
      </c>
      <c r="T14" s="63">
        <v>16</v>
      </c>
      <c r="U14" s="63">
        <v>13</v>
      </c>
      <c r="V14" s="63">
        <v>17</v>
      </c>
      <c r="W14" s="63">
        <v>23</v>
      </c>
      <c r="X14" s="63">
        <v>18</v>
      </c>
      <c r="Y14" s="63">
        <v>6</v>
      </c>
      <c r="Z14" s="39">
        <f>SUM(Tabla42[[#This Row],[2002]:[2024]])</f>
        <v>330</v>
      </c>
    </row>
    <row r="15" spans="2:26" x14ac:dyDescent="0.25">
      <c r="B15" s="34" t="s">
        <v>12</v>
      </c>
      <c r="C15" s="63">
        <v>3</v>
      </c>
      <c r="D15" s="63" t="s">
        <v>63</v>
      </c>
      <c r="E15" s="63">
        <v>5</v>
      </c>
      <c r="F15" s="63">
        <v>8</v>
      </c>
      <c r="G15" s="63">
        <v>5</v>
      </c>
      <c r="H15" s="63">
        <v>6</v>
      </c>
      <c r="I15" s="63">
        <v>1</v>
      </c>
      <c r="J15" s="63">
        <v>2</v>
      </c>
      <c r="K15" s="63">
        <v>4</v>
      </c>
      <c r="L15" s="63">
        <v>1</v>
      </c>
      <c r="M15" s="63">
        <v>9</v>
      </c>
      <c r="N15" s="63">
        <v>18</v>
      </c>
      <c r="O15" s="63">
        <v>13</v>
      </c>
      <c r="P15" s="63">
        <v>89</v>
      </c>
      <c r="Q15" s="63">
        <v>24</v>
      </c>
      <c r="R15" s="63">
        <v>7</v>
      </c>
      <c r="S15" s="63">
        <v>16</v>
      </c>
      <c r="T15" s="63">
        <v>26</v>
      </c>
      <c r="U15" s="63">
        <v>28</v>
      </c>
      <c r="V15" s="63">
        <v>18</v>
      </c>
      <c r="W15" s="63">
        <v>7</v>
      </c>
      <c r="X15" s="63">
        <v>4</v>
      </c>
      <c r="Y15" s="63" t="s">
        <v>63</v>
      </c>
      <c r="Z15" s="39">
        <f>SUM(Tabla42[[#This Row],[2002]:[2024]])</f>
        <v>294</v>
      </c>
    </row>
    <row r="16" spans="2:26" ht="90" x14ac:dyDescent="0.25">
      <c r="B16" s="34" t="s">
        <v>18</v>
      </c>
      <c r="C16" s="63" t="s">
        <v>63</v>
      </c>
      <c r="D16" s="63" t="s">
        <v>63</v>
      </c>
      <c r="E16" s="63" t="s">
        <v>63</v>
      </c>
      <c r="F16" s="63" t="s">
        <v>63</v>
      </c>
      <c r="G16" s="63">
        <v>3</v>
      </c>
      <c r="H16" s="63" t="s">
        <v>63</v>
      </c>
      <c r="I16" s="63">
        <v>1</v>
      </c>
      <c r="J16" s="63">
        <v>15</v>
      </c>
      <c r="K16" s="63">
        <v>22</v>
      </c>
      <c r="L16" s="63">
        <v>36</v>
      </c>
      <c r="M16" s="63">
        <v>18</v>
      </c>
      <c r="N16" s="63">
        <v>6</v>
      </c>
      <c r="O16" s="63">
        <v>6</v>
      </c>
      <c r="P16" s="63">
        <v>5</v>
      </c>
      <c r="Q16" s="63">
        <v>25</v>
      </c>
      <c r="R16" s="63">
        <v>13</v>
      </c>
      <c r="S16" s="63">
        <v>28</v>
      </c>
      <c r="T16" s="63">
        <v>3</v>
      </c>
      <c r="U16" s="63">
        <v>4</v>
      </c>
      <c r="V16" s="63">
        <v>15</v>
      </c>
      <c r="W16" s="63">
        <v>31</v>
      </c>
      <c r="X16" s="63">
        <v>23</v>
      </c>
      <c r="Y16" s="63" t="s">
        <v>63</v>
      </c>
      <c r="Z16" s="39">
        <f>SUM(Tabla42[[#This Row],[2002]:[2024]])</f>
        <v>254</v>
      </c>
    </row>
    <row r="17" spans="2:26" x14ac:dyDescent="0.25">
      <c r="B17" s="34" t="s">
        <v>14</v>
      </c>
      <c r="C17" s="63" t="s">
        <v>63</v>
      </c>
      <c r="D17" s="63">
        <v>1</v>
      </c>
      <c r="E17" s="63" t="s">
        <v>63</v>
      </c>
      <c r="F17" s="63">
        <v>3</v>
      </c>
      <c r="G17" s="63" t="s">
        <v>63</v>
      </c>
      <c r="H17" s="63">
        <v>6</v>
      </c>
      <c r="I17" s="63">
        <v>2</v>
      </c>
      <c r="J17" s="63" t="s">
        <v>63</v>
      </c>
      <c r="K17" s="63">
        <v>3</v>
      </c>
      <c r="L17" s="63">
        <v>3</v>
      </c>
      <c r="M17" s="63">
        <v>8</v>
      </c>
      <c r="N17" s="63">
        <v>32</v>
      </c>
      <c r="O17" s="63">
        <v>16</v>
      </c>
      <c r="P17" s="63">
        <v>5</v>
      </c>
      <c r="Q17" s="63">
        <v>22</v>
      </c>
      <c r="R17" s="63">
        <v>9</v>
      </c>
      <c r="S17" s="63">
        <v>8</v>
      </c>
      <c r="T17" s="63">
        <v>6</v>
      </c>
      <c r="U17" s="63">
        <v>28</v>
      </c>
      <c r="V17" s="63">
        <v>2</v>
      </c>
      <c r="W17" s="63" t="s">
        <v>63</v>
      </c>
      <c r="X17" s="63">
        <v>1</v>
      </c>
      <c r="Y17" s="63">
        <v>1</v>
      </c>
      <c r="Z17" s="39">
        <f>SUM(Tabla42[[#This Row],[2002]:[2024]])</f>
        <v>156</v>
      </c>
    </row>
    <row r="18" spans="2:26" ht="90" x14ac:dyDescent="0.25">
      <c r="B18" s="34" t="s">
        <v>16</v>
      </c>
      <c r="C18" s="63">
        <v>4</v>
      </c>
      <c r="D18" s="63">
        <v>3</v>
      </c>
      <c r="E18" s="63">
        <v>3</v>
      </c>
      <c r="F18" s="63" t="s">
        <v>63</v>
      </c>
      <c r="G18" s="63">
        <v>1</v>
      </c>
      <c r="H18" s="63">
        <v>4</v>
      </c>
      <c r="I18" s="63">
        <v>1</v>
      </c>
      <c r="J18" s="63">
        <v>1</v>
      </c>
      <c r="K18" s="63">
        <v>2</v>
      </c>
      <c r="L18" s="63">
        <v>1</v>
      </c>
      <c r="M18" s="63">
        <v>10</v>
      </c>
      <c r="N18" s="63">
        <v>35</v>
      </c>
      <c r="O18" s="63">
        <v>5</v>
      </c>
      <c r="P18" s="63">
        <v>7</v>
      </c>
      <c r="Q18" s="63">
        <v>4</v>
      </c>
      <c r="R18" s="63">
        <v>9</v>
      </c>
      <c r="S18" s="63">
        <v>10</v>
      </c>
      <c r="T18" s="63">
        <v>11</v>
      </c>
      <c r="U18" s="63">
        <v>7</v>
      </c>
      <c r="V18" s="63" t="s">
        <v>63</v>
      </c>
      <c r="W18" s="63">
        <v>6</v>
      </c>
      <c r="X18" s="63" t="s">
        <v>63</v>
      </c>
      <c r="Y18" s="63" t="s">
        <v>63</v>
      </c>
      <c r="Z18" s="39">
        <f>SUM(Tabla42[[#This Row],[2002]:[2024]])</f>
        <v>124</v>
      </c>
    </row>
    <row r="19" spans="2:26" x14ac:dyDescent="0.25">
      <c r="B19" s="34" t="s">
        <v>21</v>
      </c>
      <c r="C19" s="63" t="s">
        <v>63</v>
      </c>
      <c r="D19" s="63">
        <v>1</v>
      </c>
      <c r="E19" s="63">
        <v>1</v>
      </c>
      <c r="F19" s="63" t="s">
        <v>63</v>
      </c>
      <c r="G19" s="63">
        <v>4</v>
      </c>
      <c r="H19" s="63">
        <v>1</v>
      </c>
      <c r="I19" s="63">
        <v>3</v>
      </c>
      <c r="J19" s="63">
        <v>4</v>
      </c>
      <c r="K19" s="63">
        <v>3</v>
      </c>
      <c r="L19" s="63" t="s">
        <v>63</v>
      </c>
      <c r="M19" s="63">
        <v>9</v>
      </c>
      <c r="N19" s="63" t="s">
        <v>63</v>
      </c>
      <c r="O19" s="63">
        <v>2</v>
      </c>
      <c r="P19" s="63">
        <v>13</v>
      </c>
      <c r="Q19" s="63">
        <v>11</v>
      </c>
      <c r="R19" s="63">
        <v>17</v>
      </c>
      <c r="S19" s="63">
        <v>16</v>
      </c>
      <c r="T19" s="63">
        <v>27</v>
      </c>
      <c r="U19" s="63">
        <v>7</v>
      </c>
      <c r="V19" s="63">
        <v>1</v>
      </c>
      <c r="W19" s="63" t="s">
        <v>63</v>
      </c>
      <c r="X19" s="63">
        <v>1</v>
      </c>
      <c r="Y19" s="63" t="s">
        <v>63</v>
      </c>
      <c r="Z19" s="39">
        <f>SUM(Tabla42[[#This Row],[2002]:[2024]])</f>
        <v>121</v>
      </c>
    </row>
    <row r="20" spans="2:26" ht="30" x14ac:dyDescent="0.25">
      <c r="B20" s="34" t="s">
        <v>17</v>
      </c>
      <c r="C20" s="63" t="s">
        <v>63</v>
      </c>
      <c r="D20" s="63">
        <v>4</v>
      </c>
      <c r="E20" s="63">
        <v>8</v>
      </c>
      <c r="F20" s="63">
        <v>3</v>
      </c>
      <c r="G20" s="63">
        <v>2</v>
      </c>
      <c r="H20" s="63">
        <v>1</v>
      </c>
      <c r="I20" s="63" t="s">
        <v>63</v>
      </c>
      <c r="J20" s="63">
        <v>3</v>
      </c>
      <c r="K20" s="63" t="s">
        <v>63</v>
      </c>
      <c r="L20" s="63">
        <v>1</v>
      </c>
      <c r="M20" s="63">
        <v>7</v>
      </c>
      <c r="N20" s="63">
        <v>10</v>
      </c>
      <c r="O20" s="63">
        <v>4</v>
      </c>
      <c r="P20" s="63">
        <v>13</v>
      </c>
      <c r="Q20" s="63">
        <v>5</v>
      </c>
      <c r="R20" s="63">
        <v>11</v>
      </c>
      <c r="S20" s="63">
        <v>12</v>
      </c>
      <c r="T20" s="63">
        <v>3</v>
      </c>
      <c r="U20" s="63">
        <v>7</v>
      </c>
      <c r="V20" s="63">
        <v>3</v>
      </c>
      <c r="W20" s="63">
        <v>11</v>
      </c>
      <c r="X20" s="63">
        <v>6</v>
      </c>
      <c r="Y20" s="63" t="s">
        <v>63</v>
      </c>
      <c r="Z20" s="39">
        <f>SUM(Tabla42[[#This Row],[2002]:[2024]])</f>
        <v>114</v>
      </c>
    </row>
    <row r="21" spans="2:26" ht="30" x14ac:dyDescent="0.25">
      <c r="B21" s="34" t="s">
        <v>20</v>
      </c>
      <c r="C21" s="63" t="s">
        <v>63</v>
      </c>
      <c r="D21" s="63" t="s">
        <v>63</v>
      </c>
      <c r="E21" s="63" t="s">
        <v>63</v>
      </c>
      <c r="F21" s="63" t="s">
        <v>63</v>
      </c>
      <c r="G21" s="63" t="s">
        <v>63</v>
      </c>
      <c r="H21" s="63" t="s">
        <v>63</v>
      </c>
      <c r="I21" s="63" t="s">
        <v>63</v>
      </c>
      <c r="J21" s="63" t="s">
        <v>63</v>
      </c>
      <c r="K21" s="63" t="s">
        <v>63</v>
      </c>
      <c r="L21" s="63" t="s">
        <v>63</v>
      </c>
      <c r="M21" s="63">
        <v>4</v>
      </c>
      <c r="N21" s="63">
        <v>2</v>
      </c>
      <c r="O21" s="63">
        <v>2</v>
      </c>
      <c r="P21" s="63" t="s">
        <v>63</v>
      </c>
      <c r="Q21" s="63">
        <v>1</v>
      </c>
      <c r="R21" s="63">
        <v>4</v>
      </c>
      <c r="S21" s="63">
        <v>9</v>
      </c>
      <c r="T21" s="63">
        <v>7</v>
      </c>
      <c r="U21" s="63">
        <v>17</v>
      </c>
      <c r="V21" s="63">
        <v>7</v>
      </c>
      <c r="W21" s="63">
        <v>28</v>
      </c>
      <c r="X21" s="63">
        <v>23</v>
      </c>
      <c r="Y21" s="63" t="s">
        <v>63</v>
      </c>
      <c r="Z21" s="39">
        <f>SUM(Tabla42[[#This Row],[2002]:[2024]])</f>
        <v>104</v>
      </c>
    </row>
    <row r="22" spans="2:26" x14ac:dyDescent="0.25">
      <c r="B22" s="34" t="s">
        <v>19</v>
      </c>
      <c r="C22" s="63">
        <v>4</v>
      </c>
      <c r="D22" s="63">
        <v>1</v>
      </c>
      <c r="E22" s="63" t="s">
        <v>63</v>
      </c>
      <c r="F22" s="63" t="s">
        <v>63</v>
      </c>
      <c r="G22" s="63">
        <v>2</v>
      </c>
      <c r="H22" s="63">
        <v>7</v>
      </c>
      <c r="I22" s="63" t="s">
        <v>63</v>
      </c>
      <c r="J22" s="63" t="s">
        <v>63</v>
      </c>
      <c r="K22" s="63" t="s">
        <v>63</v>
      </c>
      <c r="L22" s="63">
        <v>1</v>
      </c>
      <c r="M22" s="63">
        <v>5</v>
      </c>
      <c r="N22" s="63" t="s">
        <v>63</v>
      </c>
      <c r="O22" s="63">
        <v>1</v>
      </c>
      <c r="P22" s="63" t="s">
        <v>63</v>
      </c>
      <c r="Q22" s="63" t="s">
        <v>63</v>
      </c>
      <c r="R22" s="63">
        <v>4</v>
      </c>
      <c r="S22" s="63">
        <v>1</v>
      </c>
      <c r="T22" s="63">
        <v>13</v>
      </c>
      <c r="U22" s="63">
        <v>12</v>
      </c>
      <c r="V22" s="63">
        <v>17</v>
      </c>
      <c r="W22" s="63">
        <v>17</v>
      </c>
      <c r="X22" s="63">
        <v>15</v>
      </c>
      <c r="Y22" s="63" t="s">
        <v>63</v>
      </c>
      <c r="Z22" s="39">
        <f>SUM(Tabla42[[#This Row],[2002]:[2024]])</f>
        <v>100</v>
      </c>
    </row>
    <row r="23" spans="2:26" ht="45" x14ac:dyDescent="0.25">
      <c r="B23" s="34" t="s">
        <v>15</v>
      </c>
      <c r="C23" s="63">
        <v>1</v>
      </c>
      <c r="D23" s="63" t="s">
        <v>63</v>
      </c>
      <c r="E23" s="63">
        <v>1</v>
      </c>
      <c r="F23" s="63">
        <v>1</v>
      </c>
      <c r="G23" s="63" t="s">
        <v>63</v>
      </c>
      <c r="H23" s="63">
        <v>4</v>
      </c>
      <c r="I23" s="63" t="s">
        <v>63</v>
      </c>
      <c r="J23" s="63">
        <v>7</v>
      </c>
      <c r="K23" s="63">
        <v>4</v>
      </c>
      <c r="L23" s="63" t="s">
        <v>63</v>
      </c>
      <c r="M23" s="63">
        <v>13</v>
      </c>
      <c r="N23" s="63">
        <v>6</v>
      </c>
      <c r="O23" s="63">
        <v>2</v>
      </c>
      <c r="P23" s="63">
        <v>7</v>
      </c>
      <c r="Q23" s="63">
        <v>7</v>
      </c>
      <c r="R23" s="63">
        <v>8</v>
      </c>
      <c r="S23" s="63">
        <v>5</v>
      </c>
      <c r="T23" s="63" t="s">
        <v>63</v>
      </c>
      <c r="U23" s="63" t="s">
        <v>63</v>
      </c>
      <c r="V23" s="63">
        <v>2</v>
      </c>
      <c r="W23" s="63">
        <v>3</v>
      </c>
      <c r="X23" s="63">
        <v>10</v>
      </c>
      <c r="Y23" s="63" t="s">
        <v>63</v>
      </c>
      <c r="Z23" s="39">
        <f>SUM(Tabla42[[#This Row],[2002]:[2024]])</f>
        <v>81</v>
      </c>
    </row>
    <row r="24" spans="2:26" x14ac:dyDescent="0.25">
      <c r="B24" s="34" t="s">
        <v>13</v>
      </c>
      <c r="C24" s="63">
        <v>12</v>
      </c>
      <c r="D24" s="63">
        <v>9</v>
      </c>
      <c r="E24" s="63">
        <v>2</v>
      </c>
      <c r="F24" s="63">
        <v>3</v>
      </c>
      <c r="G24" s="63">
        <v>4</v>
      </c>
      <c r="H24" s="63">
        <v>2</v>
      </c>
      <c r="I24" s="63" t="s">
        <v>63</v>
      </c>
      <c r="J24" s="63" t="s">
        <v>63</v>
      </c>
      <c r="K24" s="63">
        <v>1</v>
      </c>
      <c r="L24" s="63">
        <v>10</v>
      </c>
      <c r="M24" s="63" t="s">
        <v>63</v>
      </c>
      <c r="N24" s="63" t="s">
        <v>63</v>
      </c>
      <c r="O24" s="63">
        <v>1</v>
      </c>
      <c r="P24" s="63">
        <v>5</v>
      </c>
      <c r="Q24" s="63">
        <v>1</v>
      </c>
      <c r="R24" s="63">
        <v>6</v>
      </c>
      <c r="S24" s="63">
        <v>3</v>
      </c>
      <c r="T24" s="63" t="s">
        <v>63</v>
      </c>
      <c r="U24" s="63">
        <v>7</v>
      </c>
      <c r="V24" s="63" t="s">
        <v>63</v>
      </c>
      <c r="W24" s="63">
        <v>1</v>
      </c>
      <c r="X24" s="63">
        <v>3</v>
      </c>
      <c r="Y24" s="63" t="s">
        <v>63</v>
      </c>
      <c r="Z24" s="39">
        <f>SUM(Tabla42[[#This Row],[2002]:[2024]])</f>
        <v>70</v>
      </c>
    </row>
    <row r="25" spans="2:26" ht="60" x14ac:dyDescent="0.25">
      <c r="B25" s="34" t="s">
        <v>26</v>
      </c>
      <c r="C25" s="63" t="s">
        <v>63</v>
      </c>
      <c r="D25" s="63" t="s">
        <v>63</v>
      </c>
      <c r="E25" s="63">
        <v>1</v>
      </c>
      <c r="F25" s="63" t="s">
        <v>63</v>
      </c>
      <c r="G25" s="63">
        <v>1</v>
      </c>
      <c r="H25" s="63" t="s">
        <v>63</v>
      </c>
      <c r="I25" s="63">
        <v>1</v>
      </c>
      <c r="J25" s="63" t="s">
        <v>63</v>
      </c>
      <c r="K25" s="63" t="s">
        <v>63</v>
      </c>
      <c r="L25" s="63" t="s">
        <v>63</v>
      </c>
      <c r="M25" s="63">
        <v>1</v>
      </c>
      <c r="N25" s="63" t="s">
        <v>63</v>
      </c>
      <c r="O25" s="63">
        <v>3</v>
      </c>
      <c r="P25" s="63">
        <v>24</v>
      </c>
      <c r="Q25" s="63">
        <v>10</v>
      </c>
      <c r="R25" s="63">
        <v>5</v>
      </c>
      <c r="S25" s="63">
        <v>1</v>
      </c>
      <c r="T25" s="63">
        <v>1</v>
      </c>
      <c r="U25" s="63">
        <v>3</v>
      </c>
      <c r="V25" s="63">
        <v>1</v>
      </c>
      <c r="W25" s="63">
        <v>1</v>
      </c>
      <c r="X25" s="63" t="s">
        <v>63</v>
      </c>
      <c r="Y25" s="63" t="s">
        <v>63</v>
      </c>
      <c r="Z25" s="39">
        <f>SUM(Tabla42[[#This Row],[2002]:[2024]])</f>
        <v>53</v>
      </c>
    </row>
    <row r="26" spans="2:26" ht="105" x14ac:dyDescent="0.25">
      <c r="B26" s="34" t="s">
        <v>22</v>
      </c>
      <c r="C26" s="63" t="s">
        <v>63</v>
      </c>
      <c r="D26" s="63" t="s">
        <v>63</v>
      </c>
      <c r="E26" s="63" t="s">
        <v>63</v>
      </c>
      <c r="F26" s="63">
        <v>1</v>
      </c>
      <c r="G26" s="63">
        <v>18</v>
      </c>
      <c r="H26" s="63">
        <v>3</v>
      </c>
      <c r="I26" s="63">
        <v>3</v>
      </c>
      <c r="J26" s="63">
        <v>3</v>
      </c>
      <c r="K26" s="63">
        <v>12</v>
      </c>
      <c r="L26" s="63">
        <v>7</v>
      </c>
      <c r="M26" s="63" t="s">
        <v>63</v>
      </c>
      <c r="N26" s="63">
        <v>9</v>
      </c>
      <c r="O26" s="63">
        <v>4</v>
      </c>
      <c r="P26" s="63">
        <v>1</v>
      </c>
      <c r="Q26" s="63" t="s">
        <v>63</v>
      </c>
      <c r="R26" s="63">
        <v>1</v>
      </c>
      <c r="S26" s="63">
        <v>7</v>
      </c>
      <c r="T26" s="63">
        <v>15</v>
      </c>
      <c r="U26" s="63">
        <v>1</v>
      </c>
      <c r="V26" s="63">
        <v>9</v>
      </c>
      <c r="W26" s="63">
        <v>7</v>
      </c>
      <c r="X26" s="63">
        <v>6</v>
      </c>
      <c r="Y26" s="63">
        <v>4</v>
      </c>
      <c r="Z26" s="39">
        <f>SUM(Tabla42[[#This Row],[2002]:[2024]])</f>
        <v>111</v>
      </c>
    </row>
    <row r="27" spans="2:26" ht="30" x14ac:dyDescent="0.25">
      <c r="B27" s="34" t="s">
        <v>23</v>
      </c>
      <c r="C27" s="63" t="s">
        <v>63</v>
      </c>
      <c r="D27" s="63">
        <v>4</v>
      </c>
      <c r="E27" s="63">
        <v>7</v>
      </c>
      <c r="F27" s="63" t="s">
        <v>63</v>
      </c>
      <c r="G27" s="63" t="s">
        <v>63</v>
      </c>
      <c r="H27" s="63" t="s">
        <v>63</v>
      </c>
      <c r="I27" s="63" t="s">
        <v>63</v>
      </c>
      <c r="J27" s="63" t="s">
        <v>63</v>
      </c>
      <c r="K27" s="63" t="s">
        <v>63</v>
      </c>
      <c r="L27" s="63" t="s">
        <v>63</v>
      </c>
      <c r="M27" s="63" t="s">
        <v>63</v>
      </c>
      <c r="N27" s="63">
        <v>2</v>
      </c>
      <c r="O27" s="63">
        <v>3</v>
      </c>
      <c r="P27" s="63">
        <v>3</v>
      </c>
      <c r="Q27" s="63">
        <v>3</v>
      </c>
      <c r="R27" s="63" t="s">
        <v>63</v>
      </c>
      <c r="S27" s="63">
        <v>11</v>
      </c>
      <c r="T27" s="63" t="s">
        <v>63</v>
      </c>
      <c r="U27" s="63">
        <v>1</v>
      </c>
      <c r="V27" s="63">
        <v>4</v>
      </c>
      <c r="W27" s="63">
        <v>1</v>
      </c>
      <c r="X27" s="63">
        <v>1</v>
      </c>
      <c r="Y27" s="63" t="s">
        <v>63</v>
      </c>
      <c r="Z27" s="39">
        <f>SUM(Tabla42[[#This Row],[2002]:[2024]])</f>
        <v>40</v>
      </c>
    </row>
    <row r="28" spans="2:26" ht="45" x14ac:dyDescent="0.25">
      <c r="B28" s="34" t="s">
        <v>28</v>
      </c>
      <c r="C28" s="63" t="s">
        <v>63</v>
      </c>
      <c r="D28" s="63" t="s">
        <v>63</v>
      </c>
      <c r="E28" s="63">
        <v>1</v>
      </c>
      <c r="F28" s="63" t="s">
        <v>63</v>
      </c>
      <c r="G28" s="63">
        <v>2</v>
      </c>
      <c r="H28" s="63">
        <v>5</v>
      </c>
      <c r="I28" s="63" t="s">
        <v>63</v>
      </c>
      <c r="J28" s="63" t="s">
        <v>63</v>
      </c>
      <c r="K28" s="63" t="s">
        <v>63</v>
      </c>
      <c r="L28" s="63" t="s">
        <v>63</v>
      </c>
      <c r="M28" s="63" t="s">
        <v>63</v>
      </c>
      <c r="N28" s="63" t="s">
        <v>63</v>
      </c>
      <c r="O28" s="63" t="s">
        <v>63</v>
      </c>
      <c r="P28" s="63" t="s">
        <v>63</v>
      </c>
      <c r="Q28" s="63" t="s">
        <v>63</v>
      </c>
      <c r="R28" s="63">
        <v>7</v>
      </c>
      <c r="S28" s="63">
        <v>20</v>
      </c>
      <c r="T28" s="63">
        <v>1</v>
      </c>
      <c r="U28" s="63" t="s">
        <v>63</v>
      </c>
      <c r="V28" s="63" t="s">
        <v>63</v>
      </c>
      <c r="W28" s="63" t="s">
        <v>63</v>
      </c>
      <c r="X28" s="63" t="s">
        <v>63</v>
      </c>
      <c r="Y28" s="63" t="s">
        <v>63</v>
      </c>
      <c r="Z28" s="39">
        <f>SUM(Tabla42[[#This Row],[2002]:[2024]])</f>
        <v>36</v>
      </c>
    </row>
    <row r="29" spans="2:26" ht="45" x14ac:dyDescent="0.25">
      <c r="B29" s="34" t="s">
        <v>24</v>
      </c>
      <c r="C29" s="63" t="s">
        <v>63</v>
      </c>
      <c r="D29" s="63" t="s">
        <v>63</v>
      </c>
      <c r="E29" s="63" t="s">
        <v>63</v>
      </c>
      <c r="F29" s="63" t="s">
        <v>63</v>
      </c>
      <c r="G29" s="63" t="s">
        <v>63</v>
      </c>
      <c r="H29" s="63">
        <v>1</v>
      </c>
      <c r="I29" s="63" t="s">
        <v>63</v>
      </c>
      <c r="J29" s="63" t="s">
        <v>63</v>
      </c>
      <c r="K29" s="63">
        <v>1</v>
      </c>
      <c r="L29" s="63" t="s">
        <v>63</v>
      </c>
      <c r="M29" s="63" t="s">
        <v>63</v>
      </c>
      <c r="N29" s="63" t="s">
        <v>63</v>
      </c>
      <c r="O29" s="63" t="s">
        <v>63</v>
      </c>
      <c r="P29" s="63">
        <v>1</v>
      </c>
      <c r="Q29" s="63" t="s">
        <v>63</v>
      </c>
      <c r="R29" s="63" t="s">
        <v>63</v>
      </c>
      <c r="S29" s="63" t="s">
        <v>63</v>
      </c>
      <c r="T29" s="63">
        <v>8</v>
      </c>
      <c r="U29" s="63">
        <v>8</v>
      </c>
      <c r="V29" s="63">
        <v>6</v>
      </c>
      <c r="W29" s="63">
        <v>4</v>
      </c>
      <c r="X29" s="63" t="s">
        <v>63</v>
      </c>
      <c r="Y29" s="63" t="s">
        <v>63</v>
      </c>
      <c r="Z29" s="39">
        <f>SUM(Tabla42[[#This Row],[2002]:[2024]])</f>
        <v>29</v>
      </c>
    </row>
    <row r="30" spans="2:26" ht="60" x14ac:dyDescent="0.25">
      <c r="B30" s="34" t="s">
        <v>27</v>
      </c>
      <c r="C30" s="63" t="s">
        <v>63</v>
      </c>
      <c r="D30" s="63">
        <v>6</v>
      </c>
      <c r="E30" s="63" t="s">
        <v>63</v>
      </c>
      <c r="F30" s="63">
        <v>1</v>
      </c>
      <c r="G30" s="63">
        <v>1</v>
      </c>
      <c r="H30" s="63" t="s">
        <v>63</v>
      </c>
      <c r="I30" s="63">
        <v>3</v>
      </c>
      <c r="J30" s="63" t="s">
        <v>63</v>
      </c>
      <c r="K30" s="63" t="s">
        <v>63</v>
      </c>
      <c r="L30" s="63">
        <v>1</v>
      </c>
      <c r="M30" s="63">
        <v>3</v>
      </c>
      <c r="N30" s="63">
        <v>1</v>
      </c>
      <c r="O30" s="63" t="s">
        <v>63</v>
      </c>
      <c r="P30" s="63" t="s">
        <v>63</v>
      </c>
      <c r="Q30" s="63">
        <v>2</v>
      </c>
      <c r="R30" s="63">
        <v>2</v>
      </c>
      <c r="S30" s="63" t="s">
        <v>63</v>
      </c>
      <c r="T30" s="63">
        <v>3</v>
      </c>
      <c r="U30" s="63" t="s">
        <v>63</v>
      </c>
      <c r="V30" s="63" t="s">
        <v>63</v>
      </c>
      <c r="W30" s="63" t="s">
        <v>63</v>
      </c>
      <c r="X30" s="63" t="s">
        <v>63</v>
      </c>
      <c r="Y30" s="65" t="s">
        <v>63</v>
      </c>
      <c r="Z30" s="39">
        <f>SUM(Tabla42[[#This Row],[2002]:[2024]])</f>
        <v>23</v>
      </c>
    </row>
    <row r="31" spans="2:26" ht="45" x14ac:dyDescent="0.25">
      <c r="B31" s="66" t="s">
        <v>29</v>
      </c>
      <c r="C31" s="67" t="s">
        <v>63</v>
      </c>
      <c r="D31" s="63" t="s">
        <v>63</v>
      </c>
      <c r="E31" s="63" t="s">
        <v>63</v>
      </c>
      <c r="F31" s="63" t="s">
        <v>63</v>
      </c>
      <c r="G31" s="63" t="s">
        <v>63</v>
      </c>
      <c r="H31" s="63" t="s">
        <v>63</v>
      </c>
      <c r="I31" s="63" t="s">
        <v>63</v>
      </c>
      <c r="J31" s="63" t="s">
        <v>63</v>
      </c>
      <c r="K31" s="63" t="s">
        <v>63</v>
      </c>
      <c r="L31" s="63" t="s">
        <v>63</v>
      </c>
      <c r="M31" s="63">
        <v>1</v>
      </c>
      <c r="N31" s="63" t="s">
        <v>63</v>
      </c>
      <c r="O31" s="63" t="s">
        <v>63</v>
      </c>
      <c r="P31" s="63" t="s">
        <v>63</v>
      </c>
      <c r="Q31" s="63" t="s">
        <v>63</v>
      </c>
      <c r="R31" s="63" t="s">
        <v>63</v>
      </c>
      <c r="S31" s="63">
        <v>4</v>
      </c>
      <c r="T31" s="63" t="s">
        <v>63</v>
      </c>
      <c r="U31" s="63" t="s">
        <v>63</v>
      </c>
      <c r="V31" s="68" t="s">
        <v>63</v>
      </c>
      <c r="W31" s="63" t="s">
        <v>63</v>
      </c>
      <c r="X31" s="63" t="s">
        <v>63</v>
      </c>
      <c r="Y31" s="63" t="s">
        <v>63</v>
      </c>
      <c r="Z31" s="39">
        <f>SUM(Tabla42[[#This Row],[2002]:[2024]])</f>
        <v>5</v>
      </c>
    </row>
    <row r="32" spans="2:26" x14ac:dyDescent="0.25">
      <c r="B32" s="66" t="s">
        <v>32</v>
      </c>
      <c r="C32" s="69">
        <f>SUBTOTAL(109,Tabla42[2002])</f>
        <v>102</v>
      </c>
      <c r="D32" s="69">
        <f>SUBTOTAL(109,Tabla42[2003])</f>
        <v>192</v>
      </c>
      <c r="E32" s="69">
        <f>SUBTOTAL(109,Tabla42[2004])</f>
        <v>332</v>
      </c>
      <c r="F32" s="69">
        <f>SUBTOTAL(109,Tabla42[2005])</f>
        <v>285</v>
      </c>
      <c r="G32" s="69">
        <f>SUBTOTAL(109,Tabla42[2006])</f>
        <v>360</v>
      </c>
      <c r="H32" s="69">
        <f>SUBTOTAL(109,Tabla42[2007])</f>
        <v>1174</v>
      </c>
      <c r="I32" s="69">
        <f>SUBTOTAL(109,Tabla42[2008])</f>
        <v>1109</v>
      </c>
      <c r="J32" s="69">
        <f>SUBTOTAL(109,Tabla42[2009])</f>
        <v>996</v>
      </c>
      <c r="K32" s="69">
        <f>SUBTOTAL(109,Tabla42[2010])</f>
        <v>1337</v>
      </c>
      <c r="L32" s="69">
        <f>SUBTOTAL(109,Tabla42[2011])</f>
        <v>1239</v>
      </c>
      <c r="M32" s="69">
        <f>SUBTOTAL(109,Tabla42[2012])</f>
        <v>1910</v>
      </c>
      <c r="N32" s="69">
        <f>SUBTOTAL(109,Tabla42[2013])</f>
        <v>2033</v>
      </c>
      <c r="O32" s="69">
        <f>SUBTOTAL(109,Tabla42[2014])</f>
        <v>2226</v>
      </c>
      <c r="P32" s="69">
        <f>SUBTOTAL(109,Tabla42[2015])</f>
        <v>2782</v>
      </c>
      <c r="Q32" s="69">
        <f>SUBTOTAL(109,Tabla42[2016])</f>
        <v>2810</v>
      </c>
      <c r="R32" s="69">
        <f>SUBTOTAL(109,Tabla42[2017])</f>
        <v>2058</v>
      </c>
      <c r="S32" s="69">
        <f>SUBTOTAL(109,Tabla42[2018])</f>
        <v>2557</v>
      </c>
      <c r="T32" s="69">
        <f>SUBTOTAL(109,Tabla42[2019])</f>
        <v>1628</v>
      </c>
      <c r="U32" s="69">
        <f>SUBTOTAL(109,Tabla42[2020])</f>
        <v>1333</v>
      </c>
      <c r="V32" s="69">
        <f>SUBTOTAL(109,Tabla42[2021])</f>
        <v>1469</v>
      </c>
      <c r="W32" s="69">
        <f>SUBTOTAL(109,Tabla42[2022])</f>
        <v>1696</v>
      </c>
      <c r="X32" s="69">
        <f>SUBTOTAL(109,Tabla42[2023])</f>
        <v>2316</v>
      </c>
      <c r="Y32" s="69">
        <f>SUBTOTAL(109,Tabla42[2024])</f>
        <v>128</v>
      </c>
      <c r="Z32" s="39">
        <f>SUM(Tabla42[[#Totals],[2002]:[2024]])</f>
        <v>32072</v>
      </c>
    </row>
  </sheetData>
  <mergeCells count="3">
    <mergeCell ref="B2:B3"/>
    <mergeCell ref="C2:Y2"/>
    <mergeCell ref="Z2:Z3"/>
  </mergeCells>
  <pageMargins left="0.7" right="0.7" top="0.75" bottom="0.75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37346-EECF-4C7B-9B85-2283FD30C854}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7073C-EFA3-4A77-9821-5740239170BA}">
  <dimension ref="B2:F26"/>
  <sheetViews>
    <sheetView workbookViewId="0">
      <selection activeCell="B2" sqref="B2:F26"/>
    </sheetView>
  </sheetViews>
  <sheetFormatPr baseColWidth="10" defaultRowHeight="15" x14ac:dyDescent="0.25"/>
  <cols>
    <col min="3" max="3" width="14.28515625" customWidth="1"/>
    <col min="4" max="4" width="15.140625" customWidth="1"/>
  </cols>
  <sheetData>
    <row r="2" spans="2:6" ht="60" x14ac:dyDescent="0.25">
      <c r="B2" s="16" t="s">
        <v>68</v>
      </c>
      <c r="C2" s="17" t="s">
        <v>69</v>
      </c>
      <c r="D2" s="17" t="s">
        <v>70</v>
      </c>
      <c r="E2" s="17" t="s">
        <v>71</v>
      </c>
      <c r="F2" s="18" t="s">
        <v>32</v>
      </c>
    </row>
    <row r="3" spans="2:6" x14ac:dyDescent="0.25">
      <c r="B3" s="19" t="s">
        <v>35</v>
      </c>
      <c r="C3" s="20">
        <v>0</v>
      </c>
      <c r="D3" s="70">
        <v>0</v>
      </c>
      <c r="E3" s="41">
        <v>7</v>
      </c>
      <c r="F3" s="42">
        <f>SUM(Tabla32[[#This Row],[En proceso 
de Notificación]:[Concluidas]])</f>
        <v>7</v>
      </c>
    </row>
    <row r="4" spans="2:6" x14ac:dyDescent="0.25">
      <c r="B4" s="19" t="s">
        <v>36</v>
      </c>
      <c r="C4" s="20">
        <v>0</v>
      </c>
      <c r="D4" s="70">
        <v>0</v>
      </c>
      <c r="E4" s="41">
        <v>40</v>
      </c>
      <c r="F4" s="42">
        <f>SUM(Tabla32[[#This Row],[En proceso 
de Notificación]:[Concluidas]])</f>
        <v>40</v>
      </c>
    </row>
    <row r="5" spans="2:6" x14ac:dyDescent="0.25">
      <c r="B5" s="19" t="s">
        <v>37</v>
      </c>
      <c r="C5" s="20">
        <v>0</v>
      </c>
      <c r="D5" s="70">
        <v>0</v>
      </c>
      <c r="E5" s="41">
        <v>349</v>
      </c>
      <c r="F5" s="42">
        <f>SUM(Tabla32[[#This Row],[En proceso 
de Notificación]:[Concluidas]])</f>
        <v>349</v>
      </c>
    </row>
    <row r="6" spans="2:6" x14ac:dyDescent="0.25">
      <c r="B6" s="19" t="s">
        <v>38</v>
      </c>
      <c r="C6" s="20">
        <v>0</v>
      </c>
      <c r="D6" s="70">
        <v>0</v>
      </c>
      <c r="E6" s="41">
        <v>461</v>
      </c>
      <c r="F6" s="42">
        <f>SUM(Tabla32[[#This Row],[En proceso 
de Notificación]:[Concluidas]])</f>
        <v>461</v>
      </c>
    </row>
    <row r="7" spans="2:6" x14ac:dyDescent="0.25">
      <c r="B7" s="19" t="s">
        <v>39</v>
      </c>
      <c r="C7" s="20">
        <v>0</v>
      </c>
      <c r="D7" s="70">
        <v>0</v>
      </c>
      <c r="E7" s="41">
        <v>563</v>
      </c>
      <c r="F7" s="42">
        <f>SUM(Tabla32[[#This Row],[En proceso 
de Notificación]:[Concluidas]])</f>
        <v>563</v>
      </c>
    </row>
    <row r="8" spans="2:6" x14ac:dyDescent="0.25">
      <c r="B8" s="19" t="s">
        <v>40</v>
      </c>
      <c r="C8" s="20">
        <v>0</v>
      </c>
      <c r="D8" s="70">
        <v>0</v>
      </c>
      <c r="E8" s="41">
        <v>1631</v>
      </c>
      <c r="F8" s="42">
        <f>SUM(Tabla32[[#This Row],[En proceso 
de Notificación]:[Concluidas]])</f>
        <v>1631</v>
      </c>
    </row>
    <row r="9" spans="2:6" x14ac:dyDescent="0.25">
      <c r="B9" s="19" t="s">
        <v>41</v>
      </c>
      <c r="C9" s="20">
        <v>0</v>
      </c>
      <c r="D9" s="70">
        <v>0</v>
      </c>
      <c r="E9" s="41">
        <v>1116</v>
      </c>
      <c r="F9" s="42">
        <f>SUM(Tabla32[[#This Row],[En proceso 
de Notificación]:[Concluidas]])</f>
        <v>1116</v>
      </c>
    </row>
    <row r="10" spans="2:6" x14ac:dyDescent="0.25">
      <c r="B10" s="19" t="s">
        <v>42</v>
      </c>
      <c r="C10" s="20">
        <v>0</v>
      </c>
      <c r="D10" s="70">
        <v>0</v>
      </c>
      <c r="E10" s="41">
        <v>1385</v>
      </c>
      <c r="F10" s="42">
        <f>SUM(Tabla32[[#This Row],[En proceso 
de Notificación]:[Concluidas]])</f>
        <v>1385</v>
      </c>
    </row>
    <row r="11" spans="2:6" x14ac:dyDescent="0.25">
      <c r="B11" s="19" t="s">
        <v>43</v>
      </c>
      <c r="C11" s="20">
        <v>0</v>
      </c>
      <c r="D11" s="70">
        <v>0</v>
      </c>
      <c r="E11" s="41">
        <v>1911</v>
      </c>
      <c r="F11" s="42">
        <f>SUM(Tabla32[[#This Row],[En proceso 
de Notificación]:[Concluidas]])</f>
        <v>1911</v>
      </c>
    </row>
    <row r="12" spans="2:6" x14ac:dyDescent="0.25">
      <c r="B12" s="19" t="s">
        <v>44</v>
      </c>
      <c r="C12" s="20">
        <v>0</v>
      </c>
      <c r="D12" s="70">
        <v>0</v>
      </c>
      <c r="E12" s="41">
        <v>1652</v>
      </c>
      <c r="F12" s="42">
        <f>SUM(Tabla32[[#This Row],[En proceso 
de Notificación]:[Concluidas]])</f>
        <v>1652</v>
      </c>
    </row>
    <row r="13" spans="2:6" x14ac:dyDescent="0.25">
      <c r="B13" s="19" t="s">
        <v>45</v>
      </c>
      <c r="C13" s="20">
        <v>0</v>
      </c>
      <c r="D13" s="70">
        <v>0</v>
      </c>
      <c r="E13" s="41">
        <v>1819</v>
      </c>
      <c r="F13" s="42">
        <f>SUM(Tabla32[[#This Row],[En proceso 
de Notificación]:[Concluidas]])</f>
        <v>1819</v>
      </c>
    </row>
    <row r="14" spans="2:6" x14ac:dyDescent="0.25">
      <c r="B14" s="19" t="s">
        <v>46</v>
      </c>
      <c r="C14" s="20">
        <v>0</v>
      </c>
      <c r="D14" s="70">
        <v>0</v>
      </c>
      <c r="E14" s="41">
        <v>1361</v>
      </c>
      <c r="F14" s="42">
        <f>SUM(Tabla32[[#This Row],[En proceso 
de Notificación]:[Concluidas]])</f>
        <v>1361</v>
      </c>
    </row>
    <row r="15" spans="2:6" x14ac:dyDescent="0.25">
      <c r="B15" s="19" t="s">
        <v>47</v>
      </c>
      <c r="C15" s="20">
        <v>0</v>
      </c>
      <c r="D15" s="70">
        <v>0</v>
      </c>
      <c r="E15" s="41">
        <v>2134</v>
      </c>
      <c r="F15" s="42">
        <f>SUM(Tabla32[[#This Row],[En proceso 
de Notificación]:[Concluidas]])</f>
        <v>2134</v>
      </c>
    </row>
    <row r="16" spans="2:6" x14ac:dyDescent="0.25">
      <c r="B16" s="19" t="s">
        <v>48</v>
      </c>
      <c r="C16" s="20">
        <v>0</v>
      </c>
      <c r="D16" s="70">
        <v>0</v>
      </c>
      <c r="E16" s="41">
        <v>2715</v>
      </c>
      <c r="F16" s="42">
        <f>SUM(Tabla32[[#This Row],[En proceso 
de Notificación]:[Concluidas]])</f>
        <v>2715</v>
      </c>
    </row>
    <row r="17" spans="2:6" x14ac:dyDescent="0.25">
      <c r="B17" s="19" t="s">
        <v>49</v>
      </c>
      <c r="C17" s="20">
        <v>0</v>
      </c>
      <c r="D17" s="70">
        <v>0</v>
      </c>
      <c r="E17" s="41">
        <v>2560</v>
      </c>
      <c r="F17" s="42">
        <f>SUM(Tabla32[[#This Row],[En proceso 
de Notificación]:[Concluidas]])</f>
        <v>2560</v>
      </c>
    </row>
    <row r="18" spans="2:6" x14ac:dyDescent="0.25">
      <c r="B18" s="19" t="s">
        <v>50</v>
      </c>
      <c r="C18" s="20">
        <v>0</v>
      </c>
      <c r="D18" s="70">
        <v>0</v>
      </c>
      <c r="E18" s="41">
        <v>2792</v>
      </c>
      <c r="F18" s="42">
        <f>SUM(Tabla32[[#This Row],[En proceso 
de Notificación]:[Concluidas]])</f>
        <v>2792</v>
      </c>
    </row>
    <row r="19" spans="2:6" x14ac:dyDescent="0.25">
      <c r="B19" s="19" t="s">
        <v>51</v>
      </c>
      <c r="C19" s="20">
        <v>0</v>
      </c>
      <c r="D19" s="70">
        <v>0</v>
      </c>
      <c r="E19" s="41">
        <v>2462</v>
      </c>
      <c r="F19" s="42">
        <f>SUM(Tabla32[[#This Row],[En proceso 
de Notificación]:[Concluidas]])</f>
        <v>2462</v>
      </c>
    </row>
    <row r="20" spans="2:6" x14ac:dyDescent="0.25">
      <c r="B20" s="19" t="s">
        <v>52</v>
      </c>
      <c r="C20" s="20">
        <v>0</v>
      </c>
      <c r="D20" s="70">
        <v>0</v>
      </c>
      <c r="E20" s="41">
        <v>1587</v>
      </c>
      <c r="F20" s="42">
        <f>SUM(Tabla32[[#This Row],[En proceso 
de Notificación]:[Concluidas]])</f>
        <v>1587</v>
      </c>
    </row>
    <row r="21" spans="2:6" x14ac:dyDescent="0.25">
      <c r="B21" s="19" t="s">
        <v>53</v>
      </c>
      <c r="C21" s="20">
        <v>0</v>
      </c>
      <c r="D21" s="70">
        <v>0</v>
      </c>
      <c r="E21" s="41">
        <v>1484</v>
      </c>
      <c r="F21" s="42">
        <f>SUM(Tabla32[[#This Row],[En proceso 
de Notificación]:[Concluidas]])</f>
        <v>1484</v>
      </c>
    </row>
    <row r="22" spans="2:6" x14ac:dyDescent="0.25">
      <c r="B22" s="19" t="s">
        <v>54</v>
      </c>
      <c r="C22" s="20">
        <v>0</v>
      </c>
      <c r="D22" s="70">
        <v>0</v>
      </c>
      <c r="E22" s="41">
        <v>1564</v>
      </c>
      <c r="F22" s="42">
        <f>SUM(Tabla32[[#This Row],[En proceso 
de Notificación]:[Concluidas]])</f>
        <v>1564</v>
      </c>
    </row>
    <row r="23" spans="2:6" x14ac:dyDescent="0.25">
      <c r="B23" s="19" t="s">
        <v>55</v>
      </c>
      <c r="C23" s="71">
        <v>0</v>
      </c>
      <c r="D23" s="70">
        <v>0</v>
      </c>
      <c r="E23" s="43">
        <v>1730</v>
      </c>
      <c r="F23" s="42">
        <f>SUM(Tabla32[[#This Row],[En proceso 
de Notificación]:[Concluidas]])</f>
        <v>1730</v>
      </c>
    </row>
    <row r="24" spans="2:6" x14ac:dyDescent="0.25">
      <c r="B24" s="19" t="s">
        <v>56</v>
      </c>
      <c r="C24" s="71">
        <v>0</v>
      </c>
      <c r="D24" s="70">
        <v>0</v>
      </c>
      <c r="E24" s="43">
        <v>2508</v>
      </c>
      <c r="F24" s="42">
        <f>SUM(Tabla32[[#This Row],[En proceso 
de Notificación]:[Concluidas]])</f>
        <v>2508</v>
      </c>
    </row>
    <row r="25" spans="2:6" x14ac:dyDescent="0.25">
      <c r="B25" s="19" t="s">
        <v>57</v>
      </c>
      <c r="C25" s="71">
        <v>0</v>
      </c>
      <c r="D25" s="70">
        <v>0</v>
      </c>
      <c r="E25" s="43">
        <v>123</v>
      </c>
      <c r="F25" s="42">
        <f>SUM(Tabla32[[#This Row],[En proceso 
de Notificación]:[Concluidas]])</f>
        <v>123</v>
      </c>
    </row>
    <row r="26" spans="2:6" x14ac:dyDescent="0.25">
      <c r="B26" s="23" t="s">
        <v>32</v>
      </c>
      <c r="C26" s="24">
        <f>SUBTOTAL(109,C3:C23)</f>
        <v>0</v>
      </c>
      <c r="D26" s="52">
        <f>SUBTOTAL(109,D3:D23)</f>
        <v>0</v>
      </c>
      <c r="E26" s="44">
        <f>SUBTOTAL(109,E3:E25)</f>
        <v>33954</v>
      </c>
      <c r="F26" s="42">
        <f>SUM(Tabla32[[#This Row],[En proceso 
de Notificación]:[Concluidas]])</f>
        <v>33954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EEFAC-79A2-47A1-B20B-E173DB3BE07F}">
  <dimension ref="A1"/>
  <sheetViews>
    <sheetView workbookViewId="0">
      <selection activeCell="N18" sqref="N18"/>
    </sheetView>
  </sheetViews>
  <sheetFormatPr baseColWidth="10" defaultRowHeight="15" x14ac:dyDescent="0.25"/>
  <cols>
    <col min="2" max="2" width="11.42578125" customWidth="1"/>
    <col min="5" max="5" width="11.42578125" customWidth="1"/>
  </cols>
  <sheetData/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6DC89-BB2A-4E9F-AAF9-D9314BA7C963}">
  <dimension ref="B2:Z33"/>
  <sheetViews>
    <sheetView workbookViewId="0">
      <selection activeCell="B2" sqref="B2:Z33"/>
    </sheetView>
  </sheetViews>
  <sheetFormatPr baseColWidth="10" defaultRowHeight="15" x14ac:dyDescent="0.25"/>
  <sheetData>
    <row r="2" spans="2:26" x14ac:dyDescent="0.25">
      <c r="B2" s="26" t="s">
        <v>0</v>
      </c>
      <c r="C2" s="27" t="s">
        <v>34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9"/>
      <c r="Z2" s="30" t="s">
        <v>32</v>
      </c>
    </row>
    <row r="3" spans="2:26" x14ac:dyDescent="0.25">
      <c r="B3" s="26"/>
      <c r="C3" s="48" t="s">
        <v>35</v>
      </c>
      <c r="D3" s="48" t="s">
        <v>36</v>
      </c>
      <c r="E3" s="48" t="s">
        <v>37</v>
      </c>
      <c r="F3" s="48" t="s">
        <v>38</v>
      </c>
      <c r="G3" s="48" t="s">
        <v>39</v>
      </c>
      <c r="H3" s="48" t="s">
        <v>40</v>
      </c>
      <c r="I3" s="48" t="s">
        <v>41</v>
      </c>
      <c r="J3" s="48" t="s">
        <v>42</v>
      </c>
      <c r="K3" s="48" t="s">
        <v>43</v>
      </c>
      <c r="L3" s="48" t="s">
        <v>44</v>
      </c>
      <c r="M3" s="48" t="s">
        <v>45</v>
      </c>
      <c r="N3" s="48" t="s">
        <v>46</v>
      </c>
      <c r="O3" s="48" t="s">
        <v>47</v>
      </c>
      <c r="P3" s="48" t="s">
        <v>48</v>
      </c>
      <c r="Q3" s="48" t="s">
        <v>49</v>
      </c>
      <c r="R3" s="48" t="s">
        <v>50</v>
      </c>
      <c r="S3" s="48" t="s">
        <v>51</v>
      </c>
      <c r="T3" s="48" t="s">
        <v>52</v>
      </c>
      <c r="U3" s="48" t="s">
        <v>53</v>
      </c>
      <c r="V3" s="48" t="s">
        <v>54</v>
      </c>
      <c r="W3" s="49" t="s">
        <v>55</v>
      </c>
      <c r="X3" s="49" t="s">
        <v>56</v>
      </c>
      <c r="Y3" s="49" t="s">
        <v>57</v>
      </c>
      <c r="Z3" s="30"/>
    </row>
    <row r="4" spans="2:26" ht="75" x14ac:dyDescent="0.25">
      <c r="B4" s="34" t="s">
        <v>1</v>
      </c>
      <c r="C4" s="36" t="s">
        <v>63</v>
      </c>
      <c r="D4" s="36" t="s">
        <v>63</v>
      </c>
      <c r="E4" s="36">
        <v>213</v>
      </c>
      <c r="F4" s="36">
        <v>188</v>
      </c>
      <c r="G4" s="36">
        <v>186</v>
      </c>
      <c r="H4" s="36">
        <v>1058</v>
      </c>
      <c r="I4" s="36">
        <v>668</v>
      </c>
      <c r="J4" s="36">
        <v>729</v>
      </c>
      <c r="K4" s="36">
        <v>1104</v>
      </c>
      <c r="L4" s="36">
        <v>918</v>
      </c>
      <c r="M4" s="36">
        <v>934</v>
      </c>
      <c r="N4" s="36">
        <v>705</v>
      </c>
      <c r="O4" s="36">
        <v>1403</v>
      </c>
      <c r="P4" s="36">
        <v>2016</v>
      </c>
      <c r="Q4" s="36">
        <v>1697</v>
      </c>
      <c r="R4" s="36">
        <v>2251</v>
      </c>
      <c r="S4" s="36">
        <v>1352</v>
      </c>
      <c r="T4" s="36">
        <v>840</v>
      </c>
      <c r="U4" s="36">
        <v>752</v>
      </c>
      <c r="V4" s="36">
        <v>836</v>
      </c>
      <c r="W4" s="38">
        <v>902</v>
      </c>
      <c r="X4" s="38">
        <v>1432</v>
      </c>
      <c r="Y4" s="38">
        <v>56</v>
      </c>
      <c r="Z4" s="39">
        <f>SUM(Tabla43[[#This Row],[2002]:[2023]])</f>
        <v>20184</v>
      </c>
    </row>
    <row r="5" spans="2:26" ht="60" x14ac:dyDescent="0.25">
      <c r="B5" s="34" t="s">
        <v>3</v>
      </c>
      <c r="C5" s="36" t="s">
        <v>63</v>
      </c>
      <c r="D5" s="36">
        <v>1</v>
      </c>
      <c r="E5" s="36">
        <v>9</v>
      </c>
      <c r="F5" s="36">
        <v>30</v>
      </c>
      <c r="G5" s="36">
        <v>37</v>
      </c>
      <c r="H5" s="36">
        <v>87</v>
      </c>
      <c r="I5" s="36">
        <v>30</v>
      </c>
      <c r="J5" s="36">
        <v>44</v>
      </c>
      <c r="K5" s="36">
        <v>85</v>
      </c>
      <c r="L5" s="36">
        <v>61</v>
      </c>
      <c r="M5" s="36">
        <v>71</v>
      </c>
      <c r="N5" s="36">
        <v>70</v>
      </c>
      <c r="O5" s="36">
        <v>75</v>
      </c>
      <c r="P5" s="36">
        <v>99</v>
      </c>
      <c r="Q5" s="36">
        <v>129</v>
      </c>
      <c r="R5" s="36">
        <v>27</v>
      </c>
      <c r="S5" s="36">
        <v>98</v>
      </c>
      <c r="T5" s="36">
        <v>48</v>
      </c>
      <c r="U5" s="36">
        <v>39</v>
      </c>
      <c r="V5" s="36">
        <v>55</v>
      </c>
      <c r="W5" s="36">
        <v>42</v>
      </c>
      <c r="X5" s="36">
        <v>66</v>
      </c>
      <c r="Y5" s="36">
        <v>7</v>
      </c>
      <c r="Z5" s="39">
        <f>SUM(Tabla43[[#This Row],[2002]:[2023]])</f>
        <v>1203</v>
      </c>
    </row>
    <row r="6" spans="2:26" ht="90" x14ac:dyDescent="0.25">
      <c r="B6" s="34" t="s">
        <v>6</v>
      </c>
      <c r="C6" s="36">
        <v>1</v>
      </c>
      <c r="D6" s="36">
        <v>4</v>
      </c>
      <c r="E6" s="36">
        <v>16</v>
      </c>
      <c r="F6" s="36">
        <v>21</v>
      </c>
      <c r="G6" s="36">
        <v>29</v>
      </c>
      <c r="H6" s="36">
        <v>38</v>
      </c>
      <c r="I6" s="36">
        <v>32</v>
      </c>
      <c r="J6" s="36">
        <v>73</v>
      </c>
      <c r="K6" s="36">
        <v>107</v>
      </c>
      <c r="L6" s="36">
        <v>48</v>
      </c>
      <c r="M6" s="36">
        <v>64</v>
      </c>
      <c r="N6" s="36">
        <v>35</v>
      </c>
      <c r="O6" s="36">
        <v>51</v>
      </c>
      <c r="P6" s="36">
        <v>42</v>
      </c>
      <c r="Q6" s="36">
        <v>62</v>
      </c>
      <c r="R6" s="36">
        <v>31</v>
      </c>
      <c r="S6" s="36">
        <v>106</v>
      </c>
      <c r="T6" s="36">
        <v>84</v>
      </c>
      <c r="U6" s="36">
        <v>64</v>
      </c>
      <c r="V6" s="36">
        <v>74</v>
      </c>
      <c r="W6" s="36">
        <v>71</v>
      </c>
      <c r="X6" s="36">
        <v>116</v>
      </c>
      <c r="Y6" s="36">
        <v>10</v>
      </c>
      <c r="Z6" s="39">
        <f>SUM(Tabla43[[#This Row],[2002]:[2023]])</f>
        <v>1169</v>
      </c>
    </row>
    <row r="7" spans="2:26" ht="45" x14ac:dyDescent="0.25">
      <c r="B7" s="34" t="s">
        <v>2</v>
      </c>
      <c r="C7" s="36">
        <v>2</v>
      </c>
      <c r="D7" s="36">
        <v>14</v>
      </c>
      <c r="E7" s="36">
        <v>16</v>
      </c>
      <c r="F7" s="36">
        <v>63</v>
      </c>
      <c r="G7" s="36">
        <v>92</v>
      </c>
      <c r="H7" s="36">
        <v>75</v>
      </c>
      <c r="I7" s="36">
        <v>68</v>
      </c>
      <c r="J7" s="36">
        <v>96</v>
      </c>
      <c r="K7" s="36">
        <v>52</v>
      </c>
      <c r="L7" s="36">
        <v>113</v>
      </c>
      <c r="M7" s="36">
        <v>87</v>
      </c>
      <c r="N7" s="36">
        <v>48</v>
      </c>
      <c r="O7" s="36">
        <v>37</v>
      </c>
      <c r="P7" s="36">
        <v>44</v>
      </c>
      <c r="Q7" s="36">
        <v>41</v>
      </c>
      <c r="R7" s="36">
        <v>35</v>
      </c>
      <c r="S7" s="36">
        <v>48</v>
      </c>
      <c r="T7" s="36">
        <v>28</v>
      </c>
      <c r="U7" s="36">
        <v>46</v>
      </c>
      <c r="V7" s="36">
        <v>33</v>
      </c>
      <c r="W7" s="36">
        <v>33</v>
      </c>
      <c r="X7" s="36">
        <v>43</v>
      </c>
      <c r="Y7" s="36">
        <v>2</v>
      </c>
      <c r="Z7" s="39">
        <f>SUM(Tabla43[[#This Row],[2002]:[2023]])</f>
        <v>1114</v>
      </c>
    </row>
    <row r="8" spans="2:26" x14ac:dyDescent="0.25">
      <c r="B8" s="34" t="s">
        <v>8</v>
      </c>
      <c r="C8" s="36" t="s">
        <v>63</v>
      </c>
      <c r="D8" s="36" t="s">
        <v>63</v>
      </c>
      <c r="E8" s="36">
        <v>4</v>
      </c>
      <c r="F8" s="36">
        <v>3</v>
      </c>
      <c r="G8" s="36">
        <v>8</v>
      </c>
      <c r="H8" s="36">
        <v>15</v>
      </c>
      <c r="I8" s="36">
        <v>57</v>
      </c>
      <c r="J8" s="36">
        <v>61</v>
      </c>
      <c r="K8" s="36">
        <v>105</v>
      </c>
      <c r="L8" s="36">
        <v>113</v>
      </c>
      <c r="M8" s="36">
        <v>154</v>
      </c>
      <c r="N8" s="36">
        <v>48</v>
      </c>
      <c r="O8" s="36">
        <v>24</v>
      </c>
      <c r="P8" s="36">
        <v>37</v>
      </c>
      <c r="Q8" s="36">
        <v>62</v>
      </c>
      <c r="R8" s="36">
        <v>26</v>
      </c>
      <c r="S8" s="36">
        <v>51</v>
      </c>
      <c r="T8" s="36">
        <v>40</v>
      </c>
      <c r="U8" s="36">
        <v>81</v>
      </c>
      <c r="V8" s="36">
        <v>125</v>
      </c>
      <c r="W8" s="36">
        <v>16</v>
      </c>
      <c r="X8" s="36">
        <v>46</v>
      </c>
      <c r="Y8" s="36" t="s">
        <v>63</v>
      </c>
      <c r="Z8" s="39">
        <f>SUM(Tabla43[[#This Row],[2002]:[2023]])</f>
        <v>1076</v>
      </c>
    </row>
    <row r="9" spans="2:26" ht="90" x14ac:dyDescent="0.25">
      <c r="B9" s="34" t="s">
        <v>4</v>
      </c>
      <c r="C9" s="36" t="s">
        <v>63</v>
      </c>
      <c r="D9" s="36" t="s">
        <v>63</v>
      </c>
      <c r="E9" s="36">
        <v>4</v>
      </c>
      <c r="F9" s="36">
        <v>28</v>
      </c>
      <c r="G9" s="36">
        <v>59</v>
      </c>
      <c r="H9" s="36">
        <v>33</v>
      </c>
      <c r="I9" s="36">
        <v>13</v>
      </c>
      <c r="J9" s="36">
        <v>17</v>
      </c>
      <c r="K9" s="36">
        <v>55</v>
      </c>
      <c r="L9" s="36">
        <v>24</v>
      </c>
      <c r="M9" s="36">
        <v>49</v>
      </c>
      <c r="N9" s="36">
        <v>93</v>
      </c>
      <c r="O9" s="36">
        <v>132</v>
      </c>
      <c r="P9" s="36">
        <v>41</v>
      </c>
      <c r="Q9" s="36">
        <v>44</v>
      </c>
      <c r="R9" s="36">
        <v>68</v>
      </c>
      <c r="S9" s="36">
        <v>163</v>
      </c>
      <c r="T9" s="36">
        <v>83</v>
      </c>
      <c r="U9" s="36">
        <v>48</v>
      </c>
      <c r="V9" s="36">
        <v>31</v>
      </c>
      <c r="W9" s="36">
        <v>31</v>
      </c>
      <c r="X9" s="36">
        <v>42</v>
      </c>
      <c r="Y9" s="36">
        <v>4</v>
      </c>
      <c r="Z9" s="39">
        <f>SUM(Tabla43[[#This Row],[2002]:[2023]])</f>
        <v>1058</v>
      </c>
    </row>
    <row r="10" spans="2:26" ht="60" x14ac:dyDescent="0.25">
      <c r="B10" s="34" t="s">
        <v>10</v>
      </c>
      <c r="C10" s="36" t="s">
        <v>63</v>
      </c>
      <c r="D10" s="36" t="s">
        <v>63</v>
      </c>
      <c r="E10" s="36">
        <v>4</v>
      </c>
      <c r="F10" s="36">
        <v>17</v>
      </c>
      <c r="G10" s="36">
        <v>9</v>
      </c>
      <c r="H10" s="36">
        <v>23</v>
      </c>
      <c r="I10" s="36">
        <v>21</v>
      </c>
      <c r="J10" s="36">
        <v>24</v>
      </c>
      <c r="K10" s="36">
        <v>32</v>
      </c>
      <c r="L10" s="36">
        <v>114</v>
      </c>
      <c r="M10" s="36">
        <v>46</v>
      </c>
      <c r="N10" s="36">
        <v>38</v>
      </c>
      <c r="O10" s="36">
        <v>65</v>
      </c>
      <c r="P10" s="36">
        <v>68</v>
      </c>
      <c r="Q10" s="36">
        <v>48</v>
      </c>
      <c r="R10" s="36">
        <v>79</v>
      </c>
      <c r="S10" s="36">
        <v>102</v>
      </c>
      <c r="T10" s="36">
        <v>47</v>
      </c>
      <c r="U10" s="36">
        <v>43</v>
      </c>
      <c r="V10" s="36">
        <v>51</v>
      </c>
      <c r="W10" s="36">
        <v>61</v>
      </c>
      <c r="X10" s="36">
        <v>45</v>
      </c>
      <c r="Y10" s="36" t="s">
        <v>63</v>
      </c>
      <c r="Z10" s="39">
        <f>SUM(Tabla43[[#This Row],[2002]:[2023]])</f>
        <v>937</v>
      </c>
    </row>
    <row r="11" spans="2:26" ht="45" x14ac:dyDescent="0.25">
      <c r="B11" s="34" t="s">
        <v>28</v>
      </c>
      <c r="C11" s="36" t="s">
        <v>63</v>
      </c>
      <c r="D11" s="36" t="s">
        <v>63</v>
      </c>
      <c r="E11" s="36">
        <v>2</v>
      </c>
      <c r="F11" s="36" t="s">
        <v>63</v>
      </c>
      <c r="G11" s="36">
        <v>2</v>
      </c>
      <c r="H11" s="36">
        <v>6</v>
      </c>
      <c r="I11" s="36" t="s">
        <v>63</v>
      </c>
      <c r="J11" s="36" t="s">
        <v>63</v>
      </c>
      <c r="K11" s="36" t="s">
        <v>63</v>
      </c>
      <c r="L11" s="36" t="s">
        <v>63</v>
      </c>
      <c r="M11" s="36" t="s">
        <v>63</v>
      </c>
      <c r="N11" s="36" t="s">
        <v>63</v>
      </c>
      <c r="O11" s="36">
        <v>1</v>
      </c>
      <c r="P11" s="36" t="s">
        <v>63</v>
      </c>
      <c r="Q11" s="36" t="s">
        <v>63</v>
      </c>
      <c r="R11" s="36">
        <v>13</v>
      </c>
      <c r="S11" s="36">
        <v>29</v>
      </c>
      <c r="T11" s="36" t="s">
        <v>63</v>
      </c>
      <c r="U11" s="36">
        <v>45</v>
      </c>
      <c r="V11" s="36">
        <v>108</v>
      </c>
      <c r="W11" s="36">
        <v>280</v>
      </c>
      <c r="X11" s="36">
        <v>421</v>
      </c>
      <c r="Y11" s="36">
        <v>2</v>
      </c>
      <c r="Z11" s="39">
        <f>SUM(Tabla43[[#This Row],[2002]:[2023]])</f>
        <v>907</v>
      </c>
    </row>
    <row r="12" spans="2:26" ht="30" x14ac:dyDescent="0.25">
      <c r="B12" s="34" t="s">
        <v>7</v>
      </c>
      <c r="C12" s="36" t="s">
        <v>63</v>
      </c>
      <c r="D12" s="36" t="s">
        <v>63</v>
      </c>
      <c r="E12" s="36">
        <v>6</v>
      </c>
      <c r="F12" s="36">
        <v>6</v>
      </c>
      <c r="G12" s="36">
        <v>25</v>
      </c>
      <c r="H12" s="36">
        <v>69</v>
      </c>
      <c r="I12" s="36">
        <v>49</v>
      </c>
      <c r="J12" s="36">
        <v>71</v>
      </c>
      <c r="K12" s="36">
        <v>83</v>
      </c>
      <c r="L12" s="36">
        <v>27</v>
      </c>
      <c r="M12" s="36">
        <v>55</v>
      </c>
      <c r="N12" s="36">
        <v>47</v>
      </c>
      <c r="O12" s="36">
        <v>60</v>
      </c>
      <c r="P12" s="36">
        <v>33</v>
      </c>
      <c r="Q12" s="36">
        <v>56</v>
      </c>
      <c r="R12" s="36">
        <v>28</v>
      </c>
      <c r="S12" s="36">
        <v>68</v>
      </c>
      <c r="T12" s="36">
        <v>72</v>
      </c>
      <c r="U12" s="36">
        <v>44</v>
      </c>
      <c r="V12" s="36">
        <v>19</v>
      </c>
      <c r="W12" s="36">
        <v>30</v>
      </c>
      <c r="X12" s="36">
        <v>30</v>
      </c>
      <c r="Y12" s="36" t="s">
        <v>63</v>
      </c>
      <c r="Z12" s="39">
        <f>SUM(Tabla43[[#This Row],[2002]:[2023]])</f>
        <v>878</v>
      </c>
    </row>
    <row r="13" spans="2:26" ht="105" x14ac:dyDescent="0.25">
      <c r="B13" s="34" t="s">
        <v>5</v>
      </c>
      <c r="C13" s="36" t="s">
        <v>63</v>
      </c>
      <c r="D13" s="36">
        <v>9</v>
      </c>
      <c r="E13" s="36">
        <v>24</v>
      </c>
      <c r="F13" s="36">
        <v>27</v>
      </c>
      <c r="G13" s="36">
        <v>24</v>
      </c>
      <c r="H13" s="36">
        <v>12</v>
      </c>
      <c r="I13" s="36">
        <v>11</v>
      </c>
      <c r="J13" s="36">
        <v>26</v>
      </c>
      <c r="K13" s="36">
        <v>13</v>
      </c>
      <c r="L13" s="36">
        <v>28</v>
      </c>
      <c r="M13" s="36">
        <v>55</v>
      </c>
      <c r="N13" s="36">
        <v>51</v>
      </c>
      <c r="O13" s="36">
        <v>42</v>
      </c>
      <c r="P13" s="36">
        <v>71</v>
      </c>
      <c r="Q13" s="36">
        <v>67</v>
      </c>
      <c r="R13" s="36">
        <v>35</v>
      </c>
      <c r="S13" s="36">
        <v>55</v>
      </c>
      <c r="T13" s="36">
        <v>59</v>
      </c>
      <c r="U13" s="36">
        <v>66</v>
      </c>
      <c r="V13" s="36">
        <v>45</v>
      </c>
      <c r="W13" s="36">
        <v>36</v>
      </c>
      <c r="X13" s="36">
        <v>77</v>
      </c>
      <c r="Y13" s="36" t="s">
        <v>63</v>
      </c>
      <c r="Z13" s="39">
        <f>SUM(Tabla43[[#This Row],[2002]:[2023]])</f>
        <v>833</v>
      </c>
    </row>
    <row r="14" spans="2:26" ht="90" x14ac:dyDescent="0.25">
      <c r="B14" s="34" t="s">
        <v>9</v>
      </c>
      <c r="C14" s="36" t="s">
        <v>63</v>
      </c>
      <c r="D14" s="36" t="s">
        <v>63</v>
      </c>
      <c r="E14" s="36">
        <v>4</v>
      </c>
      <c r="F14" s="36">
        <v>3</v>
      </c>
      <c r="G14" s="36">
        <v>8</v>
      </c>
      <c r="H14" s="36">
        <v>45</v>
      </c>
      <c r="I14" s="36">
        <v>21</v>
      </c>
      <c r="J14" s="36">
        <v>18</v>
      </c>
      <c r="K14" s="36">
        <v>13</v>
      </c>
      <c r="L14" s="36">
        <v>8</v>
      </c>
      <c r="M14" s="36">
        <v>28</v>
      </c>
      <c r="N14" s="36">
        <v>45</v>
      </c>
      <c r="O14" s="36">
        <v>45</v>
      </c>
      <c r="P14" s="36">
        <v>30</v>
      </c>
      <c r="Q14" s="36">
        <v>42</v>
      </c>
      <c r="R14" s="36">
        <v>35</v>
      </c>
      <c r="S14" s="36">
        <v>64</v>
      </c>
      <c r="T14" s="36">
        <v>30</v>
      </c>
      <c r="U14" s="36">
        <v>15</v>
      </c>
      <c r="V14" s="36">
        <v>18</v>
      </c>
      <c r="W14" s="36">
        <v>27</v>
      </c>
      <c r="X14" s="36">
        <v>30</v>
      </c>
      <c r="Y14" s="36">
        <v>7</v>
      </c>
      <c r="Z14" s="39">
        <f>SUM(Tabla43[[#This Row],[2002]:[2023]])</f>
        <v>529</v>
      </c>
    </row>
    <row r="15" spans="2:26" x14ac:dyDescent="0.25">
      <c r="B15" s="34" t="s">
        <v>12</v>
      </c>
      <c r="C15" s="36" t="s">
        <v>63</v>
      </c>
      <c r="D15" s="36" t="s">
        <v>63</v>
      </c>
      <c r="E15" s="36">
        <v>4</v>
      </c>
      <c r="F15" s="36">
        <v>16</v>
      </c>
      <c r="G15" s="36">
        <v>5</v>
      </c>
      <c r="H15" s="36">
        <v>7</v>
      </c>
      <c r="I15" s="36">
        <v>9</v>
      </c>
      <c r="J15" s="36">
        <v>7</v>
      </c>
      <c r="K15" s="36">
        <v>45</v>
      </c>
      <c r="L15" s="36">
        <v>2</v>
      </c>
      <c r="M15" s="36">
        <v>112</v>
      </c>
      <c r="N15" s="36">
        <v>24</v>
      </c>
      <c r="O15" s="36">
        <v>16</v>
      </c>
      <c r="P15" s="36">
        <v>76</v>
      </c>
      <c r="Q15" s="36">
        <v>38</v>
      </c>
      <c r="R15" s="36">
        <v>11</v>
      </c>
      <c r="S15" s="36">
        <v>19</v>
      </c>
      <c r="T15" s="36">
        <v>35</v>
      </c>
      <c r="U15" s="36">
        <v>22</v>
      </c>
      <c r="V15" s="36">
        <v>37</v>
      </c>
      <c r="W15" s="36">
        <v>17</v>
      </c>
      <c r="X15" s="36">
        <v>10</v>
      </c>
      <c r="Y15" s="36" t="s">
        <v>63</v>
      </c>
      <c r="Z15" s="39">
        <f>SUM(Tabla43[[#This Row],[2002]:[2023]])</f>
        <v>512</v>
      </c>
    </row>
    <row r="16" spans="2:26" ht="90" x14ac:dyDescent="0.25">
      <c r="B16" s="34" t="s">
        <v>16</v>
      </c>
      <c r="C16" s="36" t="s">
        <v>63</v>
      </c>
      <c r="D16" s="36">
        <v>1</v>
      </c>
      <c r="E16" s="36">
        <v>6</v>
      </c>
      <c r="F16" s="36">
        <v>2</v>
      </c>
      <c r="G16" s="36">
        <v>9</v>
      </c>
      <c r="H16" s="36">
        <v>14</v>
      </c>
      <c r="I16" s="36">
        <v>47</v>
      </c>
      <c r="J16" s="36">
        <v>76</v>
      </c>
      <c r="K16" s="36">
        <v>52</v>
      </c>
      <c r="L16" s="36">
        <v>24</v>
      </c>
      <c r="M16" s="36">
        <v>25</v>
      </c>
      <c r="N16" s="36">
        <v>8</v>
      </c>
      <c r="O16" s="36">
        <v>29</v>
      </c>
      <c r="P16" s="36">
        <v>15</v>
      </c>
      <c r="Q16" s="36">
        <v>23</v>
      </c>
      <c r="R16" s="36">
        <v>41</v>
      </c>
      <c r="S16" s="36">
        <v>38</v>
      </c>
      <c r="T16" s="36">
        <v>33</v>
      </c>
      <c r="U16" s="36">
        <v>34</v>
      </c>
      <c r="V16" s="36">
        <v>4</v>
      </c>
      <c r="W16" s="36">
        <v>14</v>
      </c>
      <c r="X16" s="36">
        <v>4</v>
      </c>
      <c r="Y16" s="36" t="s">
        <v>63</v>
      </c>
      <c r="Z16" s="39">
        <f>SUM(Tabla43[[#This Row],[2002]:[2023]])</f>
        <v>499</v>
      </c>
    </row>
    <row r="17" spans="2:26" x14ac:dyDescent="0.25">
      <c r="B17" s="34" t="s">
        <v>11</v>
      </c>
      <c r="C17" s="36" t="s">
        <v>63</v>
      </c>
      <c r="D17" s="36" t="s">
        <v>63</v>
      </c>
      <c r="E17" s="36">
        <v>3</v>
      </c>
      <c r="F17" s="36" t="s">
        <v>63</v>
      </c>
      <c r="G17" s="36">
        <v>3</v>
      </c>
      <c r="H17" s="36">
        <v>11</v>
      </c>
      <c r="I17" s="36">
        <v>5</v>
      </c>
      <c r="J17" s="36">
        <v>9</v>
      </c>
      <c r="K17" s="36">
        <v>8</v>
      </c>
      <c r="L17" s="36">
        <v>4</v>
      </c>
      <c r="M17" s="36">
        <v>7</v>
      </c>
      <c r="N17" s="36">
        <v>16</v>
      </c>
      <c r="O17" s="36">
        <v>23</v>
      </c>
      <c r="P17" s="36">
        <v>14</v>
      </c>
      <c r="Q17" s="36">
        <v>39</v>
      </c>
      <c r="R17" s="36">
        <v>13</v>
      </c>
      <c r="S17" s="36">
        <v>80</v>
      </c>
      <c r="T17" s="36">
        <v>31</v>
      </c>
      <c r="U17" s="36">
        <v>29</v>
      </c>
      <c r="V17" s="36">
        <v>33</v>
      </c>
      <c r="W17" s="36">
        <v>9</v>
      </c>
      <c r="X17" s="36">
        <v>34</v>
      </c>
      <c r="Y17" s="36">
        <v>1</v>
      </c>
      <c r="Z17" s="39">
        <f>SUM(Tabla43[[#This Row],[2002]:[2023]])</f>
        <v>371</v>
      </c>
    </row>
    <row r="18" spans="2:26" x14ac:dyDescent="0.25">
      <c r="B18" s="34" t="s">
        <v>14</v>
      </c>
      <c r="C18" s="36" t="s">
        <v>63</v>
      </c>
      <c r="D18" s="36" t="s">
        <v>63</v>
      </c>
      <c r="E18" s="36" t="s">
        <v>63</v>
      </c>
      <c r="F18" s="36">
        <v>4</v>
      </c>
      <c r="G18" s="36">
        <v>11</v>
      </c>
      <c r="H18" s="36">
        <v>14</v>
      </c>
      <c r="I18" s="36">
        <v>22</v>
      </c>
      <c r="J18" s="36">
        <v>15</v>
      </c>
      <c r="K18" s="36">
        <v>25</v>
      </c>
      <c r="L18" s="36">
        <v>9</v>
      </c>
      <c r="M18" s="36">
        <v>7</v>
      </c>
      <c r="N18" s="36">
        <v>35</v>
      </c>
      <c r="O18" s="36">
        <v>28</v>
      </c>
      <c r="P18" s="36">
        <v>14</v>
      </c>
      <c r="Q18" s="36">
        <v>36</v>
      </c>
      <c r="R18" s="36">
        <v>10</v>
      </c>
      <c r="S18" s="36">
        <v>14</v>
      </c>
      <c r="T18" s="36">
        <v>18</v>
      </c>
      <c r="U18" s="36">
        <v>53</v>
      </c>
      <c r="V18" s="36">
        <v>2</v>
      </c>
      <c r="W18" s="36">
        <v>9</v>
      </c>
      <c r="X18" s="36">
        <v>9</v>
      </c>
      <c r="Y18" s="36">
        <v>5</v>
      </c>
      <c r="Z18" s="39">
        <f>SUM(Tabla43[[#This Row],[2002]:[2023]])</f>
        <v>335</v>
      </c>
    </row>
    <row r="19" spans="2:26" ht="30" x14ac:dyDescent="0.25">
      <c r="B19" s="34" t="s">
        <v>17</v>
      </c>
      <c r="C19" s="36" t="s">
        <v>63</v>
      </c>
      <c r="D19" s="36" t="s">
        <v>63</v>
      </c>
      <c r="E19" s="36">
        <v>8</v>
      </c>
      <c r="F19" s="36">
        <v>7</v>
      </c>
      <c r="G19" s="36">
        <v>7</v>
      </c>
      <c r="H19" s="36">
        <v>6</v>
      </c>
      <c r="I19" s="36">
        <v>1</v>
      </c>
      <c r="J19" s="36">
        <v>15</v>
      </c>
      <c r="K19" s="36">
        <v>9</v>
      </c>
      <c r="L19" s="36">
        <v>14</v>
      </c>
      <c r="M19" s="36">
        <v>14</v>
      </c>
      <c r="N19" s="36">
        <v>11</v>
      </c>
      <c r="O19" s="36">
        <v>39</v>
      </c>
      <c r="P19" s="36">
        <v>22</v>
      </c>
      <c r="Q19" s="36">
        <v>8</v>
      </c>
      <c r="R19" s="36">
        <v>19</v>
      </c>
      <c r="S19" s="36">
        <v>36</v>
      </c>
      <c r="T19" s="36">
        <v>35</v>
      </c>
      <c r="U19" s="36">
        <v>13</v>
      </c>
      <c r="V19" s="36">
        <v>9</v>
      </c>
      <c r="W19" s="36">
        <v>15</v>
      </c>
      <c r="X19" s="36">
        <v>20</v>
      </c>
      <c r="Y19" s="36">
        <v>1</v>
      </c>
      <c r="Z19" s="39">
        <f>SUM(Tabla43[[#This Row],[2002]:[2023]])</f>
        <v>308</v>
      </c>
    </row>
    <row r="20" spans="2:26" ht="60" x14ac:dyDescent="0.25">
      <c r="B20" s="34" t="s">
        <v>25</v>
      </c>
      <c r="C20" s="36">
        <v>4</v>
      </c>
      <c r="D20" s="36">
        <v>11</v>
      </c>
      <c r="E20" s="36">
        <v>14</v>
      </c>
      <c r="F20" s="36">
        <v>17</v>
      </c>
      <c r="G20" s="36">
        <v>11</v>
      </c>
      <c r="H20" s="36">
        <v>25</v>
      </c>
      <c r="I20" s="36">
        <v>17</v>
      </c>
      <c r="J20" s="36">
        <v>30</v>
      </c>
      <c r="K20" s="36">
        <v>23</v>
      </c>
      <c r="L20" s="36">
        <v>23</v>
      </c>
      <c r="M20" s="36">
        <v>23</v>
      </c>
      <c r="N20" s="36">
        <v>9</v>
      </c>
      <c r="O20" s="36">
        <v>3</v>
      </c>
      <c r="P20" s="36">
        <v>8</v>
      </c>
      <c r="Q20" s="36">
        <v>2</v>
      </c>
      <c r="R20" s="36">
        <v>1</v>
      </c>
      <c r="S20" s="36">
        <v>8</v>
      </c>
      <c r="T20" s="36" t="s">
        <v>63</v>
      </c>
      <c r="U20" s="36" t="s">
        <v>63</v>
      </c>
      <c r="V20" s="36" t="s">
        <v>63</v>
      </c>
      <c r="W20" s="36">
        <v>15</v>
      </c>
      <c r="X20" s="36" t="s">
        <v>63</v>
      </c>
      <c r="Y20" s="36" t="s">
        <v>63</v>
      </c>
      <c r="Z20" s="39">
        <f>SUM(Tabla43[[#This Row],[2002]:[2023]])</f>
        <v>244</v>
      </c>
    </row>
    <row r="21" spans="2:26" ht="45" x14ac:dyDescent="0.25">
      <c r="B21" s="34" t="s">
        <v>15</v>
      </c>
      <c r="C21" s="36" t="s">
        <v>63</v>
      </c>
      <c r="D21" s="36" t="s">
        <v>63</v>
      </c>
      <c r="E21" s="36">
        <v>1</v>
      </c>
      <c r="F21" s="36">
        <v>11</v>
      </c>
      <c r="G21" s="36">
        <v>5</v>
      </c>
      <c r="H21" s="36">
        <v>8</v>
      </c>
      <c r="I21" s="36">
        <v>3</v>
      </c>
      <c r="J21" s="36">
        <v>30</v>
      </c>
      <c r="K21" s="36">
        <v>30</v>
      </c>
      <c r="L21" s="36">
        <v>2</v>
      </c>
      <c r="M21" s="36">
        <v>32</v>
      </c>
      <c r="N21" s="36">
        <v>11</v>
      </c>
      <c r="O21" s="36">
        <v>7</v>
      </c>
      <c r="P21" s="36">
        <v>13</v>
      </c>
      <c r="Q21" s="36">
        <v>25</v>
      </c>
      <c r="R21" s="36">
        <v>14</v>
      </c>
      <c r="S21" s="36">
        <v>3</v>
      </c>
      <c r="T21" s="36">
        <v>6</v>
      </c>
      <c r="U21" s="36" t="s">
        <v>63</v>
      </c>
      <c r="V21" s="36">
        <v>7</v>
      </c>
      <c r="W21" s="36">
        <v>12</v>
      </c>
      <c r="X21" s="36">
        <v>22</v>
      </c>
      <c r="Y21" s="36" t="s">
        <v>63</v>
      </c>
      <c r="Z21" s="39">
        <f>SUM(Tabla43[[#This Row],[2002]:[2023]])</f>
        <v>242</v>
      </c>
    </row>
    <row r="22" spans="2:26" ht="90" x14ac:dyDescent="0.25">
      <c r="B22" s="34" t="s">
        <v>18</v>
      </c>
      <c r="C22" s="36" t="s">
        <v>63</v>
      </c>
      <c r="D22" s="36" t="s">
        <v>63</v>
      </c>
      <c r="E22" s="36">
        <v>1</v>
      </c>
      <c r="F22" s="36" t="s">
        <v>63</v>
      </c>
      <c r="G22" s="36">
        <v>6</v>
      </c>
      <c r="H22" s="36" t="s">
        <v>63</v>
      </c>
      <c r="I22" s="36">
        <v>4</v>
      </c>
      <c r="J22" s="36">
        <v>6</v>
      </c>
      <c r="K22" s="36">
        <v>5</v>
      </c>
      <c r="L22" s="36">
        <v>28</v>
      </c>
      <c r="M22" s="36">
        <v>17</v>
      </c>
      <c r="N22" s="36">
        <v>11</v>
      </c>
      <c r="O22" s="36">
        <v>14</v>
      </c>
      <c r="P22" s="36">
        <v>13</v>
      </c>
      <c r="Q22" s="36">
        <v>38</v>
      </c>
      <c r="R22" s="36">
        <v>12</v>
      </c>
      <c r="S22" s="36">
        <v>32</v>
      </c>
      <c r="T22" s="36">
        <v>7</v>
      </c>
      <c r="U22" s="36">
        <v>2</v>
      </c>
      <c r="V22" s="36">
        <v>4</v>
      </c>
      <c r="W22" s="36">
        <v>26</v>
      </c>
      <c r="X22" s="36">
        <v>8</v>
      </c>
      <c r="Y22" s="36" t="s">
        <v>63</v>
      </c>
      <c r="Z22" s="39">
        <f>SUM(Tabla43[[#This Row],[2002]:[2023]])</f>
        <v>234</v>
      </c>
    </row>
    <row r="23" spans="2:26" ht="30" x14ac:dyDescent="0.25">
      <c r="B23" s="34" t="s">
        <v>20</v>
      </c>
      <c r="C23" s="36" t="s">
        <v>63</v>
      </c>
      <c r="D23" s="36" t="s">
        <v>63</v>
      </c>
      <c r="E23" s="36" t="s">
        <v>63</v>
      </c>
      <c r="F23" s="36" t="s">
        <v>63</v>
      </c>
      <c r="G23" s="36" t="s">
        <v>63</v>
      </c>
      <c r="H23" s="36">
        <v>2</v>
      </c>
      <c r="I23" s="36">
        <v>3</v>
      </c>
      <c r="J23" s="36">
        <v>11</v>
      </c>
      <c r="K23" s="36">
        <v>2</v>
      </c>
      <c r="L23" s="36">
        <v>13</v>
      </c>
      <c r="M23" s="36">
        <v>8</v>
      </c>
      <c r="N23" s="36">
        <v>5</v>
      </c>
      <c r="O23" s="36">
        <v>1</v>
      </c>
      <c r="P23" s="36">
        <v>5</v>
      </c>
      <c r="Q23" s="36">
        <v>5</v>
      </c>
      <c r="R23" s="36">
        <v>6</v>
      </c>
      <c r="S23" s="36">
        <v>24</v>
      </c>
      <c r="T23" s="36">
        <v>13</v>
      </c>
      <c r="U23" s="36">
        <v>37</v>
      </c>
      <c r="V23" s="36">
        <v>29</v>
      </c>
      <c r="W23" s="36">
        <v>33</v>
      </c>
      <c r="X23" s="36">
        <v>23</v>
      </c>
      <c r="Y23" s="36">
        <v>3</v>
      </c>
      <c r="Z23" s="39">
        <f>SUM(Tabla43[[#This Row],[2002]:[2023]])</f>
        <v>220</v>
      </c>
    </row>
    <row r="24" spans="2:26" x14ac:dyDescent="0.25">
      <c r="B24" s="34" t="s">
        <v>21</v>
      </c>
      <c r="C24" s="36" t="s">
        <v>63</v>
      </c>
      <c r="D24" s="36" t="s">
        <v>63</v>
      </c>
      <c r="E24" s="36">
        <v>5</v>
      </c>
      <c r="F24" s="36">
        <v>9</v>
      </c>
      <c r="G24" s="36">
        <v>3</v>
      </c>
      <c r="H24" s="36">
        <v>16</v>
      </c>
      <c r="I24" s="36">
        <v>17</v>
      </c>
      <c r="J24" s="36">
        <v>8</v>
      </c>
      <c r="K24" s="36">
        <v>18</v>
      </c>
      <c r="L24" s="36">
        <v>16</v>
      </c>
      <c r="M24" s="36">
        <v>5</v>
      </c>
      <c r="N24" s="36">
        <v>1</v>
      </c>
      <c r="O24" s="36">
        <v>5</v>
      </c>
      <c r="P24" s="36">
        <v>8</v>
      </c>
      <c r="Q24" s="36">
        <v>26</v>
      </c>
      <c r="R24" s="36">
        <v>4</v>
      </c>
      <c r="S24" s="36">
        <v>19</v>
      </c>
      <c r="T24" s="36">
        <v>20</v>
      </c>
      <c r="U24" s="36">
        <v>10</v>
      </c>
      <c r="V24" s="36">
        <v>2</v>
      </c>
      <c r="W24" s="36">
        <v>10</v>
      </c>
      <c r="X24" s="36">
        <v>2</v>
      </c>
      <c r="Y24" s="36" t="s">
        <v>63</v>
      </c>
      <c r="Z24" s="39">
        <f>SUM(Tabla43[[#This Row],[2002]:[2023]])</f>
        <v>204</v>
      </c>
    </row>
    <row r="25" spans="2:26" x14ac:dyDescent="0.25">
      <c r="B25" s="34" t="s">
        <v>19</v>
      </c>
      <c r="C25" s="36" t="s">
        <v>63</v>
      </c>
      <c r="D25" s="36" t="s">
        <v>63</v>
      </c>
      <c r="E25" s="36">
        <v>1</v>
      </c>
      <c r="F25" s="36">
        <v>4</v>
      </c>
      <c r="G25" s="36">
        <v>2</v>
      </c>
      <c r="H25" s="36">
        <v>9</v>
      </c>
      <c r="I25" s="36">
        <v>3</v>
      </c>
      <c r="J25" s="36">
        <v>1</v>
      </c>
      <c r="K25" s="36">
        <v>12</v>
      </c>
      <c r="L25" s="36">
        <v>7</v>
      </c>
      <c r="M25" s="36">
        <v>14</v>
      </c>
      <c r="N25" s="36" t="s">
        <v>63</v>
      </c>
      <c r="O25" s="36">
        <v>8</v>
      </c>
      <c r="P25" s="36">
        <v>3</v>
      </c>
      <c r="Q25" s="36">
        <v>7</v>
      </c>
      <c r="R25" s="36">
        <v>5</v>
      </c>
      <c r="S25" s="36">
        <v>9</v>
      </c>
      <c r="T25" s="36">
        <v>14</v>
      </c>
      <c r="U25" s="36">
        <v>18</v>
      </c>
      <c r="V25" s="36">
        <v>16</v>
      </c>
      <c r="W25" s="36">
        <v>14</v>
      </c>
      <c r="X25" s="36">
        <v>14</v>
      </c>
      <c r="Y25" s="36" t="s">
        <v>63</v>
      </c>
      <c r="Z25" s="39">
        <f>SUM(Tabla43[[#This Row],[2002]:[2023]])</f>
        <v>161</v>
      </c>
    </row>
    <row r="26" spans="2:26" x14ac:dyDescent="0.25">
      <c r="B26" s="34" t="s">
        <v>13</v>
      </c>
      <c r="C26" s="36" t="s">
        <v>63</v>
      </c>
      <c r="D26" s="36" t="s">
        <v>63</v>
      </c>
      <c r="E26" s="36">
        <v>2</v>
      </c>
      <c r="F26" s="36">
        <v>2</v>
      </c>
      <c r="G26" s="36">
        <v>6</v>
      </c>
      <c r="H26" s="36">
        <v>15</v>
      </c>
      <c r="I26" s="36">
        <v>2</v>
      </c>
      <c r="J26" s="36" t="s">
        <v>63</v>
      </c>
      <c r="K26" s="36">
        <v>18</v>
      </c>
      <c r="L26" s="36">
        <v>24</v>
      </c>
      <c r="M26" s="36" t="s">
        <v>63</v>
      </c>
      <c r="N26" s="36">
        <v>1</v>
      </c>
      <c r="O26" s="36">
        <v>4</v>
      </c>
      <c r="P26" s="36">
        <v>4</v>
      </c>
      <c r="Q26" s="36">
        <v>22</v>
      </c>
      <c r="R26" s="36">
        <v>10</v>
      </c>
      <c r="S26" s="36">
        <v>6</v>
      </c>
      <c r="T26" s="36">
        <v>6</v>
      </c>
      <c r="U26" s="36">
        <v>3</v>
      </c>
      <c r="V26" s="36" t="s">
        <v>63</v>
      </c>
      <c r="W26" s="36">
        <v>10</v>
      </c>
      <c r="X26" s="36">
        <v>4</v>
      </c>
      <c r="Y26" s="36" t="s">
        <v>63</v>
      </c>
      <c r="Z26" s="39">
        <f>SUM(Tabla43[[#This Row],[2002]:[2023]])</f>
        <v>139</v>
      </c>
    </row>
    <row r="27" spans="2:26" ht="105" x14ac:dyDescent="0.25">
      <c r="B27" s="34" t="s">
        <v>22</v>
      </c>
      <c r="C27" s="36" t="s">
        <v>63</v>
      </c>
      <c r="D27" s="36" t="s">
        <v>63</v>
      </c>
      <c r="E27" s="36" t="s">
        <v>63</v>
      </c>
      <c r="F27" s="36">
        <v>2</v>
      </c>
      <c r="G27" s="36">
        <v>10</v>
      </c>
      <c r="H27" s="36">
        <v>34</v>
      </c>
      <c r="I27" s="36">
        <v>5</v>
      </c>
      <c r="J27" s="36">
        <v>9</v>
      </c>
      <c r="K27" s="36">
        <v>9</v>
      </c>
      <c r="L27" s="36">
        <v>8</v>
      </c>
      <c r="M27" s="36">
        <v>2</v>
      </c>
      <c r="N27" s="36">
        <v>40</v>
      </c>
      <c r="O27" s="36">
        <v>9</v>
      </c>
      <c r="P27" s="36">
        <v>3</v>
      </c>
      <c r="Q27" s="36">
        <v>2</v>
      </c>
      <c r="R27" s="36">
        <v>2</v>
      </c>
      <c r="S27" s="36">
        <v>1</v>
      </c>
      <c r="T27" s="36">
        <v>9</v>
      </c>
      <c r="U27" s="36">
        <v>4</v>
      </c>
      <c r="V27" s="36">
        <v>19</v>
      </c>
      <c r="W27" s="36">
        <v>7</v>
      </c>
      <c r="X27" s="36">
        <v>8</v>
      </c>
      <c r="Y27" s="36">
        <v>25</v>
      </c>
      <c r="Z27" s="39">
        <f>SUM(Tabla43[[#This Row],[2002]:[2023]])</f>
        <v>183</v>
      </c>
    </row>
    <row r="28" spans="2:26" ht="60" x14ac:dyDescent="0.25">
      <c r="B28" s="34" t="s">
        <v>26</v>
      </c>
      <c r="C28" s="36" t="s">
        <v>63</v>
      </c>
      <c r="D28" s="36" t="s">
        <v>63</v>
      </c>
      <c r="E28" s="36" t="s">
        <v>63</v>
      </c>
      <c r="F28" s="36" t="s">
        <v>63</v>
      </c>
      <c r="G28" s="36" t="s">
        <v>63</v>
      </c>
      <c r="H28" s="36">
        <v>5</v>
      </c>
      <c r="I28" s="36" t="s">
        <v>63</v>
      </c>
      <c r="J28" s="36">
        <v>2</v>
      </c>
      <c r="K28" s="36" t="s">
        <v>63</v>
      </c>
      <c r="L28" s="36">
        <v>3</v>
      </c>
      <c r="M28" s="36">
        <v>6</v>
      </c>
      <c r="N28" s="36" t="s">
        <v>63</v>
      </c>
      <c r="O28" s="36">
        <v>4</v>
      </c>
      <c r="P28" s="36">
        <v>24</v>
      </c>
      <c r="Q28" s="36">
        <v>11</v>
      </c>
      <c r="R28" s="36">
        <v>5</v>
      </c>
      <c r="S28" s="36">
        <v>8</v>
      </c>
      <c r="T28" s="36">
        <v>14</v>
      </c>
      <c r="U28" s="36">
        <v>12</v>
      </c>
      <c r="V28" s="36">
        <v>1</v>
      </c>
      <c r="W28" s="36">
        <v>5</v>
      </c>
      <c r="X28" s="36" t="s">
        <v>63</v>
      </c>
      <c r="Y28" s="36" t="s">
        <v>63</v>
      </c>
      <c r="Z28" s="39">
        <f>SUM(Tabla43[[#This Row],[2002]:[2023]])</f>
        <v>100</v>
      </c>
    </row>
    <row r="29" spans="2:26" ht="30" x14ac:dyDescent="0.25">
      <c r="B29" s="34" t="s">
        <v>23</v>
      </c>
      <c r="C29" s="36" t="s">
        <v>63</v>
      </c>
      <c r="D29" s="36" t="s">
        <v>63</v>
      </c>
      <c r="E29" s="36">
        <v>2</v>
      </c>
      <c r="F29" s="36" t="s">
        <v>63</v>
      </c>
      <c r="G29" s="36" t="s">
        <v>63</v>
      </c>
      <c r="H29" s="36">
        <v>1</v>
      </c>
      <c r="I29" s="36" t="s">
        <v>63</v>
      </c>
      <c r="J29" s="36">
        <v>1</v>
      </c>
      <c r="K29" s="36">
        <v>2</v>
      </c>
      <c r="L29" s="36">
        <v>12</v>
      </c>
      <c r="M29" s="36" t="s">
        <v>63</v>
      </c>
      <c r="N29" s="36">
        <v>8</v>
      </c>
      <c r="O29" s="36">
        <v>7</v>
      </c>
      <c r="P29" s="36">
        <v>2</v>
      </c>
      <c r="Q29" s="36">
        <v>19</v>
      </c>
      <c r="R29" s="36">
        <v>3</v>
      </c>
      <c r="S29" s="36">
        <v>11</v>
      </c>
      <c r="T29" s="36" t="s">
        <v>63</v>
      </c>
      <c r="U29" s="36" t="s">
        <v>63</v>
      </c>
      <c r="V29" s="36">
        <v>3</v>
      </c>
      <c r="W29" s="36">
        <v>1</v>
      </c>
      <c r="X29" s="36">
        <v>2</v>
      </c>
      <c r="Y29" s="36" t="s">
        <v>63</v>
      </c>
      <c r="Z29" s="39">
        <f>SUM(Tabla43[[#This Row],[2002]:[2023]])</f>
        <v>74</v>
      </c>
    </row>
    <row r="30" spans="2:26" ht="60" x14ac:dyDescent="0.25">
      <c r="B30" s="34" t="s">
        <v>27</v>
      </c>
      <c r="C30" s="36" t="s">
        <v>63</v>
      </c>
      <c r="D30" s="36" t="s">
        <v>63</v>
      </c>
      <c r="E30" s="36" t="s">
        <v>63</v>
      </c>
      <c r="F30" s="36" t="s">
        <v>63</v>
      </c>
      <c r="G30" s="36">
        <v>5</v>
      </c>
      <c r="H30" s="36">
        <v>1</v>
      </c>
      <c r="I30" s="36">
        <v>6</v>
      </c>
      <c r="J30" s="36">
        <v>3</v>
      </c>
      <c r="K30" s="36" t="s">
        <v>63</v>
      </c>
      <c r="L30" s="36">
        <v>6</v>
      </c>
      <c r="M30" s="36">
        <v>4</v>
      </c>
      <c r="N30" s="36">
        <v>1</v>
      </c>
      <c r="O30" s="36">
        <v>2</v>
      </c>
      <c r="P30" s="36" t="s">
        <v>63</v>
      </c>
      <c r="Q30" s="36">
        <v>11</v>
      </c>
      <c r="R30" s="36">
        <v>6</v>
      </c>
      <c r="S30" s="36">
        <v>6</v>
      </c>
      <c r="T30" s="36">
        <v>9</v>
      </c>
      <c r="U30" s="36" t="s">
        <v>63</v>
      </c>
      <c r="V30" s="36" t="s">
        <v>63</v>
      </c>
      <c r="W30" s="36">
        <v>1</v>
      </c>
      <c r="X30" s="36" t="s">
        <v>63</v>
      </c>
      <c r="Y30" s="36" t="s">
        <v>63</v>
      </c>
      <c r="Z30" s="39">
        <f>SUM(Tabla43[[#This Row],[2002]:[2023]])</f>
        <v>61</v>
      </c>
    </row>
    <row r="31" spans="2:26" ht="45" x14ac:dyDescent="0.25">
      <c r="B31" s="34" t="s">
        <v>24</v>
      </c>
      <c r="C31" s="36" t="s">
        <v>63</v>
      </c>
      <c r="D31" s="36" t="s">
        <v>63</v>
      </c>
      <c r="E31" s="36" t="s">
        <v>63</v>
      </c>
      <c r="F31" s="36" t="s">
        <v>63</v>
      </c>
      <c r="G31" s="36">
        <v>1</v>
      </c>
      <c r="H31" s="36">
        <v>2</v>
      </c>
      <c r="I31" s="36">
        <v>2</v>
      </c>
      <c r="J31" s="36">
        <v>2</v>
      </c>
      <c r="K31" s="36">
        <v>4</v>
      </c>
      <c r="L31" s="36">
        <v>3</v>
      </c>
      <c r="M31" s="36" t="s">
        <v>63</v>
      </c>
      <c r="N31" s="36" t="s">
        <v>63</v>
      </c>
      <c r="O31" s="36" t="s">
        <v>63</v>
      </c>
      <c r="P31" s="36">
        <v>10</v>
      </c>
      <c r="Q31" s="36" t="s">
        <v>63</v>
      </c>
      <c r="R31" s="36">
        <v>2</v>
      </c>
      <c r="S31" s="36" t="s">
        <v>63</v>
      </c>
      <c r="T31" s="36">
        <v>6</v>
      </c>
      <c r="U31" s="36">
        <v>4</v>
      </c>
      <c r="V31" s="36">
        <v>3</v>
      </c>
      <c r="W31" s="36">
        <v>3</v>
      </c>
      <c r="X31" s="36" t="s">
        <v>63</v>
      </c>
      <c r="Y31" s="36" t="s">
        <v>63</v>
      </c>
      <c r="Z31" s="39">
        <f>SUM(Tabla43[[#This Row],[2002]:[2023]])</f>
        <v>42</v>
      </c>
    </row>
    <row r="32" spans="2:26" ht="45" x14ac:dyDescent="0.25">
      <c r="B32" s="34" t="s">
        <v>29</v>
      </c>
      <c r="C32" s="35" t="s">
        <v>63</v>
      </c>
      <c r="D32" s="36" t="s">
        <v>63</v>
      </c>
      <c r="E32" s="36" t="s">
        <v>63</v>
      </c>
      <c r="F32" s="36">
        <v>1</v>
      </c>
      <c r="G32" s="36" t="s">
        <v>63</v>
      </c>
      <c r="H32" s="36" t="s">
        <v>63</v>
      </c>
      <c r="I32" s="36" t="s">
        <v>63</v>
      </c>
      <c r="J32" s="36">
        <v>1</v>
      </c>
      <c r="K32" s="36" t="s">
        <v>63</v>
      </c>
      <c r="L32" s="36" t="s">
        <v>63</v>
      </c>
      <c r="M32" s="36" t="s">
        <v>63</v>
      </c>
      <c r="N32" s="36" t="s">
        <v>63</v>
      </c>
      <c r="O32" s="36" t="s">
        <v>63</v>
      </c>
      <c r="P32" s="36" t="s">
        <v>63</v>
      </c>
      <c r="Q32" s="36" t="s">
        <v>63</v>
      </c>
      <c r="R32" s="36" t="s">
        <v>63</v>
      </c>
      <c r="S32" s="36">
        <v>12</v>
      </c>
      <c r="T32" s="36" t="s">
        <v>63</v>
      </c>
      <c r="U32" s="36" t="s">
        <v>63</v>
      </c>
      <c r="V32" s="37" t="s">
        <v>63</v>
      </c>
      <c r="W32" s="36" t="s">
        <v>63</v>
      </c>
      <c r="X32" s="36" t="s">
        <v>63</v>
      </c>
      <c r="Y32" s="36" t="s">
        <v>63</v>
      </c>
      <c r="Z32" s="39">
        <f>SUM(Tabla43[[#This Row],[2002]:[2023]])</f>
        <v>14</v>
      </c>
    </row>
    <row r="33" spans="2:26" x14ac:dyDescent="0.25">
      <c r="B33" s="34" t="s">
        <v>32</v>
      </c>
      <c r="C33" s="50">
        <f>SUBTOTAL(109,C4:C32)</f>
        <v>7</v>
      </c>
      <c r="D33" s="50">
        <f t="shared" ref="D33:Y33" si="0">SUBTOTAL(109,D4:D32)</f>
        <v>40</v>
      </c>
      <c r="E33" s="50">
        <f t="shared" si="0"/>
        <v>349</v>
      </c>
      <c r="F33" s="50">
        <f t="shared" si="0"/>
        <v>461</v>
      </c>
      <c r="G33" s="50">
        <f t="shared" si="0"/>
        <v>563</v>
      </c>
      <c r="H33" s="50">
        <f t="shared" si="0"/>
        <v>1631</v>
      </c>
      <c r="I33" s="50">
        <f t="shared" si="0"/>
        <v>1116</v>
      </c>
      <c r="J33" s="50">
        <f t="shared" si="0"/>
        <v>1385</v>
      </c>
      <c r="K33" s="50">
        <f t="shared" si="0"/>
        <v>1911</v>
      </c>
      <c r="L33" s="50">
        <f t="shared" si="0"/>
        <v>1652</v>
      </c>
      <c r="M33" s="50">
        <f t="shared" si="0"/>
        <v>1819</v>
      </c>
      <c r="N33" s="50">
        <f t="shared" si="0"/>
        <v>1361</v>
      </c>
      <c r="O33" s="50">
        <f t="shared" si="0"/>
        <v>2134</v>
      </c>
      <c r="P33" s="50">
        <f t="shared" si="0"/>
        <v>2715</v>
      </c>
      <c r="Q33" s="50">
        <f t="shared" si="0"/>
        <v>2560</v>
      </c>
      <c r="R33" s="50">
        <f t="shared" si="0"/>
        <v>2792</v>
      </c>
      <c r="S33" s="50">
        <f t="shared" si="0"/>
        <v>2462</v>
      </c>
      <c r="T33" s="50">
        <f t="shared" si="0"/>
        <v>1587</v>
      </c>
      <c r="U33" s="50">
        <f t="shared" si="0"/>
        <v>1484</v>
      </c>
      <c r="V33" s="50">
        <f t="shared" si="0"/>
        <v>1564</v>
      </c>
      <c r="W33" s="50">
        <f t="shared" si="0"/>
        <v>1730</v>
      </c>
      <c r="X33" s="50">
        <f t="shared" si="0"/>
        <v>2508</v>
      </c>
      <c r="Y33" s="50">
        <f t="shared" si="0"/>
        <v>123</v>
      </c>
      <c r="Z33" s="39">
        <f>SUM(Tabla43[[#This Row],[2002]:[2024]])</f>
        <v>33954</v>
      </c>
    </row>
  </sheetData>
  <mergeCells count="3">
    <mergeCell ref="B2:B3"/>
    <mergeCell ref="C2:Y2"/>
    <mergeCell ref="Z2:Z3"/>
  </mergeCells>
  <pageMargins left="0.7" right="0.7" top="0.75" bottom="0.75" header="0.3" footer="0.3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7F14D-2C21-45FE-A357-4E5208F359C0}">
  <dimension ref="A1"/>
  <sheetViews>
    <sheetView workbookViewId="0">
      <selection activeCell="B2" sqref="B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08F32-54F6-4326-88B1-97C24D05E753}">
  <dimension ref="B2:F18"/>
  <sheetViews>
    <sheetView workbookViewId="0">
      <selection activeCell="B2" sqref="B2:F18"/>
    </sheetView>
  </sheetViews>
  <sheetFormatPr baseColWidth="10" defaultRowHeight="15" x14ac:dyDescent="0.25"/>
  <cols>
    <col min="3" max="3" width="15.28515625" customWidth="1"/>
    <col min="4" max="4" width="14.85546875" customWidth="1"/>
  </cols>
  <sheetData>
    <row r="2" spans="2:6" ht="60" x14ac:dyDescent="0.25">
      <c r="B2" s="16" t="s">
        <v>68</v>
      </c>
      <c r="C2" s="17" t="s">
        <v>69</v>
      </c>
      <c r="D2" s="17" t="s">
        <v>70</v>
      </c>
      <c r="E2" s="17" t="s">
        <v>71</v>
      </c>
      <c r="F2" s="18" t="s">
        <v>32</v>
      </c>
    </row>
    <row r="3" spans="2:6" x14ac:dyDescent="0.25">
      <c r="B3" s="19">
        <v>2002</v>
      </c>
      <c r="C3" s="70">
        <v>0</v>
      </c>
      <c r="D3" s="20">
        <v>1</v>
      </c>
      <c r="E3" s="41">
        <v>13</v>
      </c>
      <c r="F3" s="42">
        <f>SUM(Tabla35[[#This Row],[En proceso 
de Notificación]:[Concluidas]])</f>
        <v>14</v>
      </c>
    </row>
    <row r="4" spans="2:6" x14ac:dyDescent="0.25">
      <c r="B4" s="19">
        <v>2003</v>
      </c>
      <c r="C4" s="70">
        <v>0</v>
      </c>
      <c r="D4" s="20">
        <v>2</v>
      </c>
      <c r="E4" s="41">
        <v>32</v>
      </c>
      <c r="F4" s="42">
        <f>SUM(Tabla35[[#This Row],[En proceso 
de Notificación]:[Concluidas]])</f>
        <v>34</v>
      </c>
    </row>
    <row r="5" spans="2:6" x14ac:dyDescent="0.25">
      <c r="B5" s="19">
        <v>2004</v>
      </c>
      <c r="C5" s="70">
        <v>0</v>
      </c>
      <c r="D5" s="20">
        <v>3</v>
      </c>
      <c r="E5" s="41">
        <v>67</v>
      </c>
      <c r="F5" s="42">
        <f>SUM(Tabla35[[#This Row],[En proceso 
de Notificación]:[Concluidas]])</f>
        <v>70</v>
      </c>
    </row>
    <row r="6" spans="2:6" x14ac:dyDescent="0.25">
      <c r="B6" s="19">
        <v>2005</v>
      </c>
      <c r="C6" s="70">
        <v>0</v>
      </c>
      <c r="D6" s="20">
        <v>1</v>
      </c>
      <c r="E6" s="41">
        <v>61</v>
      </c>
      <c r="F6" s="42">
        <f>SUM(Tabla35[[#This Row],[En proceso 
de Notificación]:[Concluidas]])</f>
        <v>62</v>
      </c>
    </row>
    <row r="7" spans="2:6" x14ac:dyDescent="0.25">
      <c r="B7" s="19">
        <v>2006</v>
      </c>
      <c r="C7" s="70">
        <v>0</v>
      </c>
      <c r="D7" s="20">
        <v>5</v>
      </c>
      <c r="E7" s="41">
        <v>80</v>
      </c>
      <c r="F7" s="42">
        <f>SUM(Tabla35[[#This Row],[En proceso 
de Notificación]:[Concluidas]])</f>
        <v>85</v>
      </c>
    </row>
    <row r="8" spans="2:6" x14ac:dyDescent="0.25">
      <c r="B8" s="19">
        <v>2007</v>
      </c>
      <c r="C8" s="70">
        <v>0</v>
      </c>
      <c r="D8" s="20">
        <v>214</v>
      </c>
      <c r="E8" s="41">
        <v>72</v>
      </c>
      <c r="F8" s="42">
        <f>SUM(Tabla35[[#This Row],[En proceso 
de Notificación]:[Concluidas]])</f>
        <v>286</v>
      </c>
    </row>
    <row r="9" spans="2:6" x14ac:dyDescent="0.25">
      <c r="B9" s="19">
        <v>2008</v>
      </c>
      <c r="C9" s="70">
        <v>0</v>
      </c>
      <c r="D9" s="20">
        <v>173</v>
      </c>
      <c r="E9" s="41">
        <v>53</v>
      </c>
      <c r="F9" s="42">
        <f>SUM(Tabla35[[#This Row],[En proceso 
de Notificación]:[Concluidas]])</f>
        <v>226</v>
      </c>
    </row>
    <row r="10" spans="2:6" x14ac:dyDescent="0.25">
      <c r="B10" s="19">
        <v>2009</v>
      </c>
      <c r="C10" s="70">
        <v>0</v>
      </c>
      <c r="D10" s="20">
        <v>55</v>
      </c>
      <c r="E10" s="41">
        <v>171</v>
      </c>
      <c r="F10" s="42">
        <f>SUM(Tabla35[[#This Row],[En proceso 
de Notificación]:[Concluidas]])</f>
        <v>226</v>
      </c>
    </row>
    <row r="11" spans="2:6" x14ac:dyDescent="0.25">
      <c r="B11" s="19">
        <v>2010</v>
      </c>
      <c r="C11" s="70">
        <v>0</v>
      </c>
      <c r="D11" s="20">
        <v>10</v>
      </c>
      <c r="E11" s="41">
        <v>404</v>
      </c>
      <c r="F11" s="42">
        <f>SUM(Tabla35[[#This Row],[En proceso 
de Notificación]:[Concluidas]])</f>
        <v>414</v>
      </c>
    </row>
    <row r="12" spans="2:6" x14ac:dyDescent="0.25">
      <c r="B12" s="19">
        <v>2011</v>
      </c>
      <c r="C12" s="70">
        <v>0</v>
      </c>
      <c r="D12" s="20">
        <v>8</v>
      </c>
      <c r="E12" s="41">
        <v>373</v>
      </c>
      <c r="F12" s="42">
        <f>SUM(Tabla35[[#This Row],[En proceso 
de Notificación]:[Concluidas]])</f>
        <v>381</v>
      </c>
    </row>
    <row r="13" spans="2:6" x14ac:dyDescent="0.25">
      <c r="B13" s="19">
        <v>2012</v>
      </c>
      <c r="C13" s="70">
        <v>0</v>
      </c>
      <c r="D13" s="20">
        <v>16</v>
      </c>
      <c r="E13" s="41">
        <v>460</v>
      </c>
      <c r="F13" s="42">
        <f>SUM(Tabla35[[#This Row],[En proceso 
de Notificación]:[Concluidas]])</f>
        <v>476</v>
      </c>
    </row>
    <row r="14" spans="2:6" x14ac:dyDescent="0.25">
      <c r="B14" s="19">
        <v>2013</v>
      </c>
      <c r="C14" s="70">
        <v>0</v>
      </c>
      <c r="D14" s="20">
        <v>99</v>
      </c>
      <c r="E14" s="41">
        <v>534</v>
      </c>
      <c r="F14" s="42">
        <f>SUM(Tabla35[[#This Row],[En proceso 
de Notificación]:[Concluidas]])</f>
        <v>633</v>
      </c>
    </row>
    <row r="15" spans="2:6" x14ac:dyDescent="0.25">
      <c r="B15" s="19">
        <v>2014</v>
      </c>
      <c r="C15" s="70">
        <v>0</v>
      </c>
      <c r="D15" s="20">
        <v>62</v>
      </c>
      <c r="E15" s="41">
        <v>737</v>
      </c>
      <c r="F15" s="42">
        <f>SUM(Tabla35[[#This Row],[En proceso 
de Notificación]:[Concluidas]])</f>
        <v>799</v>
      </c>
    </row>
    <row r="16" spans="2:6" x14ac:dyDescent="0.25">
      <c r="B16" s="19">
        <v>2015</v>
      </c>
      <c r="C16" s="70">
        <v>0</v>
      </c>
      <c r="D16" s="20">
        <v>123</v>
      </c>
      <c r="E16" s="41">
        <v>954</v>
      </c>
      <c r="F16" s="42">
        <f>SUM(Tabla35[[#This Row],[En proceso 
de Notificación]:[Concluidas]])</f>
        <v>1077</v>
      </c>
    </row>
    <row r="17" spans="2:6" x14ac:dyDescent="0.25">
      <c r="B17" s="19">
        <v>2016</v>
      </c>
      <c r="C17" s="70">
        <v>0</v>
      </c>
      <c r="D17" s="20">
        <v>1</v>
      </c>
      <c r="E17" s="41">
        <v>0</v>
      </c>
      <c r="F17" s="42">
        <f>SUM(Tabla35[[#This Row],[En proceso 
de Notificación]:[Concluidas]])</f>
        <v>1</v>
      </c>
    </row>
    <row r="18" spans="2:6" x14ac:dyDescent="0.25">
      <c r="B18" s="23" t="s">
        <v>32</v>
      </c>
      <c r="C18" s="58">
        <f>SUBTOTAL(109,C3:C17)</f>
        <v>0</v>
      </c>
      <c r="D18" s="52">
        <f>SUBTOTAL(109,D3:D17)</f>
        <v>773</v>
      </c>
      <c r="E18" s="52">
        <f>SUBTOTAL(109,E3:E17)</f>
        <v>4011</v>
      </c>
      <c r="F18" s="42">
        <f>SUM(Tabla35[[#This Row],[En proceso 
de Notificación]:[Concluidas]])</f>
        <v>4784</v>
      </c>
    </row>
  </sheetData>
  <pageMargins left="0.7" right="0.7" top="0.75" bottom="0.75" header="0.3" footer="0.3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19EBB-3417-4B82-A9F8-82F7D1AE9365}">
  <dimension ref="B2:R31"/>
  <sheetViews>
    <sheetView workbookViewId="0">
      <selection activeCell="B2" sqref="B2:R31"/>
    </sheetView>
  </sheetViews>
  <sheetFormatPr baseColWidth="10" defaultRowHeight="15" x14ac:dyDescent="0.25"/>
  <sheetData>
    <row r="2" spans="2:18" x14ac:dyDescent="0.25">
      <c r="B2" s="26" t="s">
        <v>0</v>
      </c>
      <c r="C2" s="56" t="s">
        <v>34</v>
      </c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30" t="s">
        <v>32</v>
      </c>
    </row>
    <row r="3" spans="2:18" x14ac:dyDescent="0.25">
      <c r="B3" s="26"/>
      <c r="C3" s="48" t="s">
        <v>35</v>
      </c>
      <c r="D3" s="48" t="s">
        <v>36</v>
      </c>
      <c r="E3" s="48" t="s">
        <v>37</v>
      </c>
      <c r="F3" s="48" t="s">
        <v>38</v>
      </c>
      <c r="G3" s="48" t="s">
        <v>39</v>
      </c>
      <c r="H3" s="48" t="s">
        <v>40</v>
      </c>
      <c r="I3" s="48" t="s">
        <v>41</v>
      </c>
      <c r="J3" s="48" t="s">
        <v>42</v>
      </c>
      <c r="K3" s="48" t="s">
        <v>43</v>
      </c>
      <c r="L3" s="48" t="s">
        <v>44</v>
      </c>
      <c r="M3" s="48" t="s">
        <v>45</v>
      </c>
      <c r="N3" s="48" t="s">
        <v>46</v>
      </c>
      <c r="O3" s="48" t="s">
        <v>47</v>
      </c>
      <c r="P3" s="48" t="s">
        <v>48</v>
      </c>
      <c r="Q3" s="48" t="s">
        <v>49</v>
      </c>
      <c r="R3" s="30"/>
    </row>
    <row r="4" spans="2:18" ht="75" x14ac:dyDescent="0.25">
      <c r="B4" s="34" t="s">
        <v>1</v>
      </c>
      <c r="C4" s="36" t="s">
        <v>63</v>
      </c>
      <c r="D4" s="36">
        <v>9</v>
      </c>
      <c r="E4" s="36">
        <v>26</v>
      </c>
      <c r="F4" s="36">
        <v>17</v>
      </c>
      <c r="G4" s="36">
        <v>33</v>
      </c>
      <c r="H4" s="36">
        <v>263</v>
      </c>
      <c r="I4" s="36">
        <v>213</v>
      </c>
      <c r="J4" s="36">
        <v>170</v>
      </c>
      <c r="K4" s="36">
        <v>312</v>
      </c>
      <c r="L4" s="36">
        <v>251</v>
      </c>
      <c r="M4" s="36">
        <v>364</v>
      </c>
      <c r="N4" s="36">
        <v>504</v>
      </c>
      <c r="O4" s="36">
        <v>615</v>
      </c>
      <c r="P4" s="36">
        <v>821</v>
      </c>
      <c r="Q4" s="36">
        <v>1</v>
      </c>
      <c r="R4" s="39">
        <f>SUM(Tabla34[[#This Row],[2002]:[2016]])</f>
        <v>3599</v>
      </c>
    </row>
    <row r="5" spans="2:18" ht="60" x14ac:dyDescent="0.25">
      <c r="B5" s="34" t="s">
        <v>10</v>
      </c>
      <c r="C5" s="36">
        <v>4</v>
      </c>
      <c r="D5" s="36" t="s">
        <v>63</v>
      </c>
      <c r="E5" s="36">
        <v>4</v>
      </c>
      <c r="F5" s="36">
        <v>1</v>
      </c>
      <c r="G5" s="36">
        <v>1</v>
      </c>
      <c r="H5" s="36" t="s">
        <v>63</v>
      </c>
      <c r="I5" s="36">
        <v>1</v>
      </c>
      <c r="J5" s="36">
        <v>18</v>
      </c>
      <c r="K5" s="36">
        <v>57</v>
      </c>
      <c r="L5" s="36">
        <v>65</v>
      </c>
      <c r="M5" s="36">
        <v>31</v>
      </c>
      <c r="N5" s="36">
        <v>20</v>
      </c>
      <c r="O5" s="36">
        <v>53</v>
      </c>
      <c r="P5" s="36">
        <v>70</v>
      </c>
      <c r="Q5" s="36" t="s">
        <v>63</v>
      </c>
      <c r="R5" s="39">
        <f>SUM(Tabla34[[#This Row],[2002]:[2016]])</f>
        <v>325</v>
      </c>
    </row>
    <row r="6" spans="2:18" ht="105" x14ac:dyDescent="0.25">
      <c r="B6" s="34" t="s">
        <v>5</v>
      </c>
      <c r="C6" s="36">
        <v>1</v>
      </c>
      <c r="D6" s="36" t="s">
        <v>63</v>
      </c>
      <c r="E6" s="36">
        <v>4</v>
      </c>
      <c r="F6" s="36">
        <v>8</v>
      </c>
      <c r="G6" s="36">
        <v>3</v>
      </c>
      <c r="H6" s="36" t="s">
        <v>63</v>
      </c>
      <c r="I6" s="36" t="s">
        <v>63</v>
      </c>
      <c r="J6" s="36" t="s">
        <v>63</v>
      </c>
      <c r="K6" s="36">
        <v>1</v>
      </c>
      <c r="L6" s="36" t="s">
        <v>63</v>
      </c>
      <c r="M6" s="36">
        <v>5</v>
      </c>
      <c r="N6" s="36">
        <v>43</v>
      </c>
      <c r="O6" s="36">
        <v>44</v>
      </c>
      <c r="P6" s="36">
        <v>51</v>
      </c>
      <c r="Q6" s="36" t="s">
        <v>63</v>
      </c>
      <c r="R6" s="39">
        <f>SUM(Tabla34[[#This Row],[2002]:[2016]])</f>
        <v>160</v>
      </c>
    </row>
    <row r="7" spans="2:18" ht="90" x14ac:dyDescent="0.25">
      <c r="B7" s="34" t="s">
        <v>18</v>
      </c>
      <c r="C7" s="36" t="s">
        <v>63</v>
      </c>
      <c r="D7" s="36" t="s">
        <v>63</v>
      </c>
      <c r="E7" s="36" t="s">
        <v>63</v>
      </c>
      <c r="F7" s="36" t="s">
        <v>63</v>
      </c>
      <c r="G7" s="36">
        <v>3</v>
      </c>
      <c r="H7" s="36" t="s">
        <v>63</v>
      </c>
      <c r="I7" s="36">
        <v>1</v>
      </c>
      <c r="J7" s="36">
        <v>14</v>
      </c>
      <c r="K7" s="36">
        <v>17</v>
      </c>
      <c r="L7" s="36">
        <v>32</v>
      </c>
      <c r="M7" s="36">
        <v>14</v>
      </c>
      <c r="N7" s="36">
        <v>5</v>
      </c>
      <c r="O7" s="36">
        <v>1</v>
      </c>
      <c r="P7" s="36">
        <v>3</v>
      </c>
      <c r="Q7" s="36" t="s">
        <v>63</v>
      </c>
      <c r="R7" s="39">
        <f>SUM(Tabla34[[#This Row],[2002]:[2016]])</f>
        <v>90</v>
      </c>
    </row>
    <row r="8" spans="2:18" x14ac:dyDescent="0.25">
      <c r="B8" s="34" t="s">
        <v>12</v>
      </c>
      <c r="C8" s="36">
        <v>2</v>
      </c>
      <c r="D8" s="36" t="s">
        <v>63</v>
      </c>
      <c r="E8" s="36">
        <v>3</v>
      </c>
      <c r="F8" s="36">
        <v>5</v>
      </c>
      <c r="G8" s="36" t="s">
        <v>63</v>
      </c>
      <c r="H8" s="36" t="s">
        <v>63</v>
      </c>
      <c r="I8" s="36" t="s">
        <v>63</v>
      </c>
      <c r="J8" s="36">
        <v>1</v>
      </c>
      <c r="K8" s="36">
        <v>2</v>
      </c>
      <c r="L8" s="36" t="s">
        <v>63</v>
      </c>
      <c r="M8" s="36">
        <v>4</v>
      </c>
      <c r="N8" s="36">
        <v>11</v>
      </c>
      <c r="O8" s="36">
        <v>10</v>
      </c>
      <c r="P8" s="36">
        <v>42</v>
      </c>
      <c r="Q8" s="36" t="s">
        <v>63</v>
      </c>
      <c r="R8" s="39">
        <f>SUM(Tabla34[[#This Row],[2002]:[2016]])</f>
        <v>80</v>
      </c>
    </row>
    <row r="9" spans="2:18" ht="90" x14ac:dyDescent="0.25">
      <c r="B9" s="34" t="s">
        <v>6</v>
      </c>
      <c r="C9" s="36">
        <v>4</v>
      </c>
      <c r="D9" s="36">
        <v>6</v>
      </c>
      <c r="E9" s="36">
        <v>9</v>
      </c>
      <c r="F9" s="36">
        <v>12</v>
      </c>
      <c r="G9" s="36">
        <v>3</v>
      </c>
      <c r="H9" s="36">
        <v>6</v>
      </c>
      <c r="I9" s="36">
        <v>1</v>
      </c>
      <c r="J9" s="36">
        <v>2</v>
      </c>
      <c r="K9" s="36">
        <v>5</v>
      </c>
      <c r="L9" s="36">
        <v>4</v>
      </c>
      <c r="M9" s="36">
        <v>9</v>
      </c>
      <c r="N9" s="36">
        <v>2</v>
      </c>
      <c r="O9" s="36">
        <v>4</v>
      </c>
      <c r="P9" s="36">
        <v>11</v>
      </c>
      <c r="Q9" s="36" t="s">
        <v>63</v>
      </c>
      <c r="R9" s="39">
        <f>SUM(Tabla34[[#This Row],[2002]:[2016]])</f>
        <v>78</v>
      </c>
    </row>
    <row r="10" spans="2:18" ht="90" x14ac:dyDescent="0.25">
      <c r="B10" s="34" t="s">
        <v>4</v>
      </c>
      <c r="C10" s="36" t="s">
        <v>63</v>
      </c>
      <c r="D10" s="36" t="s">
        <v>63</v>
      </c>
      <c r="E10" s="36">
        <v>1</v>
      </c>
      <c r="F10" s="36">
        <v>7</v>
      </c>
      <c r="G10" s="36">
        <v>10</v>
      </c>
      <c r="H10" s="36">
        <v>1</v>
      </c>
      <c r="I10" s="36" t="s">
        <v>63</v>
      </c>
      <c r="J10" s="36" t="s">
        <v>63</v>
      </c>
      <c r="K10" s="36" t="s">
        <v>63</v>
      </c>
      <c r="L10" s="36" t="s">
        <v>63</v>
      </c>
      <c r="M10" s="36">
        <v>3</v>
      </c>
      <c r="N10" s="36">
        <v>2</v>
      </c>
      <c r="O10" s="36">
        <v>28</v>
      </c>
      <c r="P10" s="36">
        <v>17</v>
      </c>
      <c r="Q10" s="36" t="s">
        <v>63</v>
      </c>
      <c r="R10" s="39">
        <f>SUM(Tabla34[[#This Row],[2002]:[2016]])</f>
        <v>69</v>
      </c>
    </row>
    <row r="11" spans="2:18" x14ac:dyDescent="0.25">
      <c r="B11" s="34" t="s">
        <v>8</v>
      </c>
      <c r="C11" s="36" t="s">
        <v>63</v>
      </c>
      <c r="D11" s="36">
        <v>1</v>
      </c>
      <c r="E11" s="36">
        <v>4</v>
      </c>
      <c r="F11" s="36" t="s">
        <v>63</v>
      </c>
      <c r="G11" s="36">
        <v>8</v>
      </c>
      <c r="H11" s="36">
        <v>2</v>
      </c>
      <c r="I11" s="36" t="s">
        <v>63</v>
      </c>
      <c r="J11" s="36" t="s">
        <v>63</v>
      </c>
      <c r="K11" s="36">
        <v>2</v>
      </c>
      <c r="L11" s="36">
        <v>2</v>
      </c>
      <c r="M11" s="36">
        <v>8</v>
      </c>
      <c r="N11" s="36">
        <v>16</v>
      </c>
      <c r="O11" s="36">
        <v>4</v>
      </c>
      <c r="P11" s="36">
        <v>14</v>
      </c>
      <c r="Q11" s="36" t="s">
        <v>63</v>
      </c>
      <c r="R11" s="39">
        <f>SUM(Tabla34[[#This Row],[2002]:[2016]])</f>
        <v>61</v>
      </c>
    </row>
    <row r="12" spans="2:18" ht="45" x14ac:dyDescent="0.25">
      <c r="B12" s="34" t="s">
        <v>2</v>
      </c>
      <c r="C12" s="36">
        <v>1</v>
      </c>
      <c r="D12" s="36">
        <v>2</v>
      </c>
      <c r="E12" s="36">
        <v>3</v>
      </c>
      <c r="F12" s="36">
        <v>3</v>
      </c>
      <c r="G12" s="36">
        <v>7</v>
      </c>
      <c r="H12" s="36">
        <v>3</v>
      </c>
      <c r="I12" s="36">
        <v>2</v>
      </c>
      <c r="J12" s="36">
        <v>1</v>
      </c>
      <c r="K12" s="36">
        <v>4</v>
      </c>
      <c r="L12" s="36">
        <v>6</v>
      </c>
      <c r="M12" s="36">
        <v>9</v>
      </c>
      <c r="N12" s="36">
        <v>3</v>
      </c>
      <c r="O12" s="36">
        <v>9</v>
      </c>
      <c r="P12" s="36">
        <v>1</v>
      </c>
      <c r="Q12" s="36" t="s">
        <v>63</v>
      </c>
      <c r="R12" s="39">
        <f>SUM(Tabla34[[#This Row],[2002]:[2016]])</f>
        <v>54</v>
      </c>
    </row>
    <row r="13" spans="2:18" ht="60" x14ac:dyDescent="0.25">
      <c r="B13" s="34" t="s">
        <v>3</v>
      </c>
      <c r="C13" s="36">
        <v>1</v>
      </c>
      <c r="D13" s="36">
        <v>1</v>
      </c>
      <c r="E13" s="36">
        <v>7</v>
      </c>
      <c r="F13" s="36">
        <v>4</v>
      </c>
      <c r="G13" s="36">
        <v>3</v>
      </c>
      <c r="H13" s="36">
        <v>2</v>
      </c>
      <c r="I13" s="36">
        <v>3</v>
      </c>
      <c r="J13" s="36">
        <v>4</v>
      </c>
      <c r="K13" s="36">
        <v>4</v>
      </c>
      <c r="L13" s="36">
        <v>2</v>
      </c>
      <c r="M13" s="36" t="s">
        <v>63</v>
      </c>
      <c r="N13" s="36">
        <v>5</v>
      </c>
      <c r="O13" s="36" t="s">
        <v>63</v>
      </c>
      <c r="P13" s="36">
        <v>7</v>
      </c>
      <c r="Q13" s="36" t="s">
        <v>63</v>
      </c>
      <c r="R13" s="39">
        <f>SUM(Tabla34[[#This Row],[2002]:[2016]])</f>
        <v>43</v>
      </c>
    </row>
    <row r="14" spans="2:18" ht="30" x14ac:dyDescent="0.25">
      <c r="B14" s="34" t="s">
        <v>7</v>
      </c>
      <c r="C14" s="36" t="s">
        <v>63</v>
      </c>
      <c r="D14" s="36">
        <v>1</v>
      </c>
      <c r="E14" s="36">
        <v>4</v>
      </c>
      <c r="F14" s="36" t="s">
        <v>63</v>
      </c>
      <c r="G14" s="36">
        <v>4</v>
      </c>
      <c r="H14" s="36">
        <v>4</v>
      </c>
      <c r="I14" s="36">
        <v>2</v>
      </c>
      <c r="J14" s="36">
        <v>3</v>
      </c>
      <c r="K14" s="36">
        <v>1</v>
      </c>
      <c r="L14" s="36">
        <v>2</v>
      </c>
      <c r="M14" s="36">
        <v>3</v>
      </c>
      <c r="N14" s="36">
        <v>5</v>
      </c>
      <c r="O14" s="36">
        <v>11</v>
      </c>
      <c r="P14" s="36" t="s">
        <v>63</v>
      </c>
      <c r="Q14" s="36" t="s">
        <v>63</v>
      </c>
      <c r="R14" s="39">
        <f>SUM(Tabla34[[#This Row],[2002]:[2016]])</f>
        <v>40</v>
      </c>
    </row>
    <row r="15" spans="2:18" ht="90" x14ac:dyDescent="0.25">
      <c r="B15" s="34" t="s">
        <v>9</v>
      </c>
      <c r="C15" s="36" t="s">
        <v>63</v>
      </c>
      <c r="D15" s="36" t="s">
        <v>63</v>
      </c>
      <c r="E15" s="36" t="s">
        <v>63</v>
      </c>
      <c r="F15" s="36">
        <v>1</v>
      </c>
      <c r="G15" s="36">
        <v>1</v>
      </c>
      <c r="H15" s="36">
        <v>2</v>
      </c>
      <c r="I15" s="36">
        <v>2</v>
      </c>
      <c r="J15" s="36">
        <v>8</v>
      </c>
      <c r="K15" s="36">
        <v>3</v>
      </c>
      <c r="L15" s="36">
        <v>5</v>
      </c>
      <c r="M15" s="36">
        <v>4</v>
      </c>
      <c r="N15" s="36">
        <v>3</v>
      </c>
      <c r="O15" s="36">
        <v>2</v>
      </c>
      <c r="P15" s="36">
        <v>5</v>
      </c>
      <c r="Q15" s="36" t="s">
        <v>63</v>
      </c>
      <c r="R15" s="39">
        <f>SUM(Tabla34[[#This Row],[2002]:[2016]])</f>
        <v>36</v>
      </c>
    </row>
    <row r="16" spans="2:18" x14ac:dyDescent="0.25">
      <c r="B16" s="34" t="s">
        <v>11</v>
      </c>
      <c r="C16" s="36" t="s">
        <v>63</v>
      </c>
      <c r="D16" s="36" t="s">
        <v>63</v>
      </c>
      <c r="E16" s="36" t="s">
        <v>63</v>
      </c>
      <c r="F16" s="36" t="s">
        <v>63</v>
      </c>
      <c r="G16" s="36" t="s">
        <v>63</v>
      </c>
      <c r="H16" s="36" t="s">
        <v>63</v>
      </c>
      <c r="I16" s="36" t="s">
        <v>63</v>
      </c>
      <c r="J16" s="36">
        <v>1</v>
      </c>
      <c r="K16" s="36" t="s">
        <v>63</v>
      </c>
      <c r="L16" s="36" t="s">
        <v>63</v>
      </c>
      <c r="M16" s="36" t="s">
        <v>63</v>
      </c>
      <c r="N16" s="36" t="s">
        <v>63</v>
      </c>
      <c r="O16" s="36">
        <v>8</v>
      </c>
      <c r="P16" s="36">
        <v>19</v>
      </c>
      <c r="Q16" s="36" t="s">
        <v>63</v>
      </c>
      <c r="R16" s="39">
        <f>SUM(Tabla34[[#This Row],[2002]:[2016]])</f>
        <v>28</v>
      </c>
    </row>
    <row r="17" spans="2:18" x14ac:dyDescent="0.25">
      <c r="B17" s="34" t="s">
        <v>21</v>
      </c>
      <c r="C17" s="36" t="s">
        <v>63</v>
      </c>
      <c r="D17" s="36">
        <v>1</v>
      </c>
      <c r="E17" s="36" t="s">
        <v>63</v>
      </c>
      <c r="F17" s="36" t="s">
        <v>63</v>
      </c>
      <c r="G17" s="36">
        <v>2</v>
      </c>
      <c r="H17" s="36" t="s">
        <v>63</v>
      </c>
      <c r="I17" s="36" t="s">
        <v>63</v>
      </c>
      <c r="J17" s="36">
        <v>2</v>
      </c>
      <c r="K17" s="36">
        <v>3</v>
      </c>
      <c r="L17" s="36" t="s">
        <v>63</v>
      </c>
      <c r="M17" s="36">
        <v>8</v>
      </c>
      <c r="N17" s="36" t="s">
        <v>63</v>
      </c>
      <c r="O17" s="36">
        <v>2</v>
      </c>
      <c r="P17" s="36">
        <v>3</v>
      </c>
      <c r="Q17" s="36" t="s">
        <v>63</v>
      </c>
      <c r="R17" s="39">
        <f>SUM(Tabla34[[#This Row],[2002]:[2016]])</f>
        <v>21</v>
      </c>
    </row>
    <row r="18" spans="2:18" x14ac:dyDescent="0.25">
      <c r="B18" s="34" t="s">
        <v>14</v>
      </c>
      <c r="C18" s="36" t="s">
        <v>63</v>
      </c>
      <c r="D18" s="36" t="s">
        <v>63</v>
      </c>
      <c r="E18" s="36" t="s">
        <v>63</v>
      </c>
      <c r="F18" s="36">
        <v>2</v>
      </c>
      <c r="G18" s="36" t="s">
        <v>63</v>
      </c>
      <c r="H18" s="36" t="s">
        <v>63</v>
      </c>
      <c r="I18" s="36" t="s">
        <v>63</v>
      </c>
      <c r="J18" s="36" t="s">
        <v>63</v>
      </c>
      <c r="K18" s="36">
        <v>1</v>
      </c>
      <c r="L18" s="36">
        <v>2</v>
      </c>
      <c r="M18" s="36">
        <v>4</v>
      </c>
      <c r="N18" s="36">
        <v>4</v>
      </c>
      <c r="O18" s="36">
        <v>4</v>
      </c>
      <c r="P18" s="36">
        <v>4</v>
      </c>
      <c r="Q18" s="36" t="s">
        <v>63</v>
      </c>
      <c r="R18" s="39">
        <f>SUM(Tabla34[[#This Row],[2002]:[2016]])</f>
        <v>21</v>
      </c>
    </row>
    <row r="19" spans="2:18" ht="30" x14ac:dyDescent="0.25">
      <c r="B19" s="34" t="s">
        <v>17</v>
      </c>
      <c r="C19" s="36" t="s">
        <v>63</v>
      </c>
      <c r="D19" s="36">
        <v>4</v>
      </c>
      <c r="E19" s="36">
        <v>3</v>
      </c>
      <c r="F19" s="36">
        <v>1</v>
      </c>
      <c r="G19" s="36">
        <v>2</v>
      </c>
      <c r="H19" s="36" t="s">
        <v>63</v>
      </c>
      <c r="I19" s="36" t="s">
        <v>63</v>
      </c>
      <c r="J19" s="36" t="s">
        <v>63</v>
      </c>
      <c r="K19" s="36" t="s">
        <v>63</v>
      </c>
      <c r="L19" s="36" t="s">
        <v>63</v>
      </c>
      <c r="M19" s="36" t="s">
        <v>63</v>
      </c>
      <c r="N19" s="36">
        <v>6</v>
      </c>
      <c r="O19" s="36" t="s">
        <v>63</v>
      </c>
      <c r="P19" s="36" t="s">
        <v>63</v>
      </c>
      <c r="Q19" s="36" t="s">
        <v>63</v>
      </c>
      <c r="R19" s="39">
        <f>SUM(Tabla34[[#This Row],[2002]:[2016]])</f>
        <v>16</v>
      </c>
    </row>
    <row r="20" spans="2:18" ht="90" x14ac:dyDescent="0.25">
      <c r="B20" s="34" t="s">
        <v>16</v>
      </c>
      <c r="C20" s="36" t="s">
        <v>63</v>
      </c>
      <c r="D20" s="36">
        <v>3</v>
      </c>
      <c r="E20" s="36">
        <v>2</v>
      </c>
      <c r="F20" s="36" t="s">
        <v>63</v>
      </c>
      <c r="G20" s="36" t="s">
        <v>63</v>
      </c>
      <c r="H20" s="36">
        <v>1</v>
      </c>
      <c r="I20" s="36" t="s">
        <v>63</v>
      </c>
      <c r="J20" s="36" t="s">
        <v>63</v>
      </c>
      <c r="K20" s="36">
        <v>1</v>
      </c>
      <c r="L20" s="36" t="s">
        <v>63</v>
      </c>
      <c r="M20" s="36">
        <v>1</v>
      </c>
      <c r="N20" s="36">
        <v>3</v>
      </c>
      <c r="O20" s="36">
        <v>1</v>
      </c>
      <c r="P20" s="36">
        <v>3</v>
      </c>
      <c r="Q20" s="36" t="s">
        <v>63</v>
      </c>
      <c r="R20" s="39">
        <f>SUM(Tabla34[[#This Row],[2002]:[2016]])</f>
        <v>15</v>
      </c>
    </row>
    <row r="21" spans="2:18" x14ac:dyDescent="0.25">
      <c r="B21" s="34" t="s">
        <v>13</v>
      </c>
      <c r="C21" s="36" t="s">
        <v>63</v>
      </c>
      <c r="D21" s="36">
        <v>1</v>
      </c>
      <c r="E21" s="36" t="s">
        <v>63</v>
      </c>
      <c r="F21" s="36">
        <v>1</v>
      </c>
      <c r="G21" s="36">
        <v>2</v>
      </c>
      <c r="H21" s="36" t="s">
        <v>63</v>
      </c>
      <c r="I21" s="36" t="s">
        <v>63</v>
      </c>
      <c r="J21" s="36" t="s">
        <v>63</v>
      </c>
      <c r="K21" s="36" t="s">
        <v>63</v>
      </c>
      <c r="L21" s="36">
        <v>7</v>
      </c>
      <c r="M21" s="36" t="s">
        <v>63</v>
      </c>
      <c r="N21" s="36" t="s">
        <v>63</v>
      </c>
      <c r="O21" s="36">
        <v>1</v>
      </c>
      <c r="P21" s="36">
        <v>2</v>
      </c>
      <c r="Q21" s="36" t="s">
        <v>63</v>
      </c>
      <c r="R21" s="39">
        <f>SUM(Tabla34[[#This Row],[2002]:[2016]])</f>
        <v>14</v>
      </c>
    </row>
    <row r="22" spans="2:18" ht="60" x14ac:dyDescent="0.25">
      <c r="B22" s="34" t="s">
        <v>27</v>
      </c>
      <c r="C22" s="36" t="s">
        <v>63</v>
      </c>
      <c r="D22" s="36">
        <v>5</v>
      </c>
      <c r="E22" s="36" t="s">
        <v>63</v>
      </c>
      <c r="F22" s="36" t="s">
        <v>63</v>
      </c>
      <c r="G22" s="36">
        <v>1</v>
      </c>
      <c r="H22" s="36" t="s">
        <v>63</v>
      </c>
      <c r="I22" s="36">
        <v>1</v>
      </c>
      <c r="J22" s="36" t="s">
        <v>63</v>
      </c>
      <c r="K22" s="36" t="s">
        <v>63</v>
      </c>
      <c r="L22" s="36">
        <v>1</v>
      </c>
      <c r="M22" s="36" t="s">
        <v>63</v>
      </c>
      <c r="N22" s="36" t="s">
        <v>63</v>
      </c>
      <c r="O22" s="36" t="s">
        <v>63</v>
      </c>
      <c r="P22" s="36" t="s">
        <v>63</v>
      </c>
      <c r="Q22" s="36" t="s">
        <v>63</v>
      </c>
      <c r="R22" s="39">
        <f>SUM(Tabla34[[#This Row],[2002]:[2016]])</f>
        <v>8</v>
      </c>
    </row>
    <row r="23" spans="2:18" ht="45" x14ac:dyDescent="0.25">
      <c r="B23" s="34" t="s">
        <v>15</v>
      </c>
      <c r="C23" s="36">
        <v>1</v>
      </c>
      <c r="D23" s="36" t="s">
        <v>63</v>
      </c>
      <c r="E23" s="36" t="s">
        <v>63</v>
      </c>
      <c r="F23" s="36" t="s">
        <v>63</v>
      </c>
      <c r="G23" s="36" t="s">
        <v>63</v>
      </c>
      <c r="H23" s="36" t="s">
        <v>63</v>
      </c>
      <c r="I23" s="36" t="s">
        <v>63</v>
      </c>
      <c r="J23" s="36">
        <v>2</v>
      </c>
      <c r="K23" s="36" t="s">
        <v>63</v>
      </c>
      <c r="L23" s="36" t="s">
        <v>63</v>
      </c>
      <c r="M23" s="36">
        <v>3</v>
      </c>
      <c r="N23" s="36" t="s">
        <v>63</v>
      </c>
      <c r="O23" s="36" t="s">
        <v>63</v>
      </c>
      <c r="P23" s="36" t="s">
        <v>63</v>
      </c>
      <c r="Q23" s="36" t="s">
        <v>63</v>
      </c>
      <c r="R23" s="39">
        <f>SUM(Tabla34[[#This Row],[2002]:[2016]])</f>
        <v>6</v>
      </c>
    </row>
    <row r="24" spans="2:18" ht="105" x14ac:dyDescent="0.25">
      <c r="B24" s="34" t="s">
        <v>22</v>
      </c>
      <c r="C24" s="36" t="s">
        <v>63</v>
      </c>
      <c r="D24" s="36" t="s">
        <v>63</v>
      </c>
      <c r="E24" s="36" t="s">
        <v>63</v>
      </c>
      <c r="F24" s="36" t="s">
        <v>63</v>
      </c>
      <c r="G24" s="36">
        <v>2</v>
      </c>
      <c r="H24" s="36" t="s">
        <v>63</v>
      </c>
      <c r="I24" s="36" t="s">
        <v>63</v>
      </c>
      <c r="J24" s="36" t="s">
        <v>63</v>
      </c>
      <c r="K24" s="36" t="s">
        <v>63</v>
      </c>
      <c r="L24" s="36">
        <v>2</v>
      </c>
      <c r="M24" s="36" t="s">
        <v>63</v>
      </c>
      <c r="N24" s="36" t="s">
        <v>63</v>
      </c>
      <c r="O24" s="36" t="s">
        <v>63</v>
      </c>
      <c r="P24" s="36" t="s">
        <v>63</v>
      </c>
      <c r="Q24" s="36" t="s">
        <v>63</v>
      </c>
      <c r="R24" s="39">
        <f>SUM(Tabla34[[#This Row],[2002]:[2016]])</f>
        <v>4</v>
      </c>
    </row>
    <row r="25" spans="2:18" x14ac:dyDescent="0.25">
      <c r="B25" s="34" t="s">
        <v>19</v>
      </c>
      <c r="C25" s="36" t="s">
        <v>63</v>
      </c>
      <c r="D25" s="36" t="s">
        <v>63</v>
      </c>
      <c r="E25" s="36" t="s">
        <v>63</v>
      </c>
      <c r="F25" s="36" t="s">
        <v>63</v>
      </c>
      <c r="G25" s="36" t="s">
        <v>63</v>
      </c>
      <c r="H25" s="36">
        <v>1</v>
      </c>
      <c r="I25" s="36" t="s">
        <v>63</v>
      </c>
      <c r="J25" s="36" t="s">
        <v>63</v>
      </c>
      <c r="K25" s="36" t="s">
        <v>63</v>
      </c>
      <c r="L25" s="36" t="s">
        <v>63</v>
      </c>
      <c r="M25" s="36">
        <v>2</v>
      </c>
      <c r="N25" s="36" t="s">
        <v>63</v>
      </c>
      <c r="O25" s="36">
        <v>1</v>
      </c>
      <c r="P25" s="36" t="s">
        <v>63</v>
      </c>
      <c r="Q25" s="36" t="s">
        <v>63</v>
      </c>
      <c r="R25" s="39">
        <f>SUM(Tabla34[[#This Row],[2002]:[2016]])</f>
        <v>4</v>
      </c>
    </row>
    <row r="26" spans="2:18" ht="30" x14ac:dyDescent="0.25">
      <c r="B26" s="34" t="s">
        <v>23</v>
      </c>
      <c r="C26" s="36" t="s">
        <v>63</v>
      </c>
      <c r="D26" s="36" t="s">
        <v>63</v>
      </c>
      <c r="E26" s="36" t="s">
        <v>63</v>
      </c>
      <c r="F26" s="36" t="s">
        <v>63</v>
      </c>
      <c r="G26" s="36" t="s">
        <v>63</v>
      </c>
      <c r="H26" s="36" t="s">
        <v>63</v>
      </c>
      <c r="I26" s="36" t="s">
        <v>63</v>
      </c>
      <c r="J26" s="36" t="s">
        <v>63</v>
      </c>
      <c r="K26" s="36" t="s">
        <v>63</v>
      </c>
      <c r="L26" s="36" t="s">
        <v>63</v>
      </c>
      <c r="M26" s="36" t="s">
        <v>63</v>
      </c>
      <c r="N26" s="36">
        <v>1</v>
      </c>
      <c r="O26" s="36">
        <v>1</v>
      </c>
      <c r="P26" s="36">
        <v>1</v>
      </c>
      <c r="Q26" s="36" t="s">
        <v>63</v>
      </c>
      <c r="R26" s="39">
        <f>SUM(Tabla34[[#This Row],[2002]:[2016]])</f>
        <v>3</v>
      </c>
    </row>
    <row r="27" spans="2:18" ht="60" x14ac:dyDescent="0.25">
      <c r="B27" s="34" t="s">
        <v>26</v>
      </c>
      <c r="C27" s="36" t="s">
        <v>63</v>
      </c>
      <c r="D27" s="36" t="s">
        <v>63</v>
      </c>
      <c r="E27" s="36" t="s">
        <v>63</v>
      </c>
      <c r="F27" s="36" t="s">
        <v>63</v>
      </c>
      <c r="G27" s="36" t="s">
        <v>63</v>
      </c>
      <c r="H27" s="36" t="s">
        <v>63</v>
      </c>
      <c r="I27" s="36" t="s">
        <v>63</v>
      </c>
      <c r="J27" s="36" t="s">
        <v>63</v>
      </c>
      <c r="K27" s="36" t="s">
        <v>63</v>
      </c>
      <c r="L27" s="36" t="s">
        <v>63</v>
      </c>
      <c r="M27" s="36" t="s">
        <v>63</v>
      </c>
      <c r="N27" s="36" t="s">
        <v>63</v>
      </c>
      <c r="O27" s="36" t="s">
        <v>63</v>
      </c>
      <c r="P27" s="36">
        <v>3</v>
      </c>
      <c r="Q27" s="36" t="s">
        <v>63</v>
      </c>
      <c r="R27" s="39">
        <f>SUM(Tabla34[[#This Row],[2002]:[2016]])</f>
        <v>3</v>
      </c>
    </row>
    <row r="28" spans="2:18" ht="30" x14ac:dyDescent="0.25">
      <c r="B28" s="34" t="s">
        <v>20</v>
      </c>
      <c r="C28" s="36" t="s">
        <v>63</v>
      </c>
      <c r="D28" s="36" t="s">
        <v>63</v>
      </c>
      <c r="E28" s="36" t="s">
        <v>63</v>
      </c>
      <c r="F28" s="36" t="s">
        <v>63</v>
      </c>
      <c r="G28" s="36" t="s">
        <v>63</v>
      </c>
      <c r="H28" s="36" t="s">
        <v>63</v>
      </c>
      <c r="I28" s="36" t="s">
        <v>63</v>
      </c>
      <c r="J28" s="36" t="s">
        <v>63</v>
      </c>
      <c r="K28" s="36" t="s">
        <v>63</v>
      </c>
      <c r="L28" s="36" t="s">
        <v>63</v>
      </c>
      <c r="M28" s="36">
        <v>3</v>
      </c>
      <c r="N28" s="36" t="s">
        <v>63</v>
      </c>
      <c r="O28" s="36" t="s">
        <v>63</v>
      </c>
      <c r="P28" s="36" t="s">
        <v>63</v>
      </c>
      <c r="Q28" s="36" t="s">
        <v>63</v>
      </c>
      <c r="R28" s="39">
        <f>SUM(Tabla34[[#This Row],[2002]:[2016]])</f>
        <v>3</v>
      </c>
    </row>
    <row r="29" spans="2:18" ht="45" x14ac:dyDescent="0.25">
      <c r="B29" s="34" t="s">
        <v>24</v>
      </c>
      <c r="C29" s="36" t="s">
        <v>63</v>
      </c>
      <c r="D29" s="36" t="s">
        <v>63</v>
      </c>
      <c r="E29" s="36" t="s">
        <v>63</v>
      </c>
      <c r="F29" s="36" t="s">
        <v>63</v>
      </c>
      <c r="G29" s="36" t="s">
        <v>63</v>
      </c>
      <c r="H29" s="36">
        <v>1</v>
      </c>
      <c r="I29" s="36" t="s">
        <v>63</v>
      </c>
      <c r="J29" s="36" t="s">
        <v>63</v>
      </c>
      <c r="K29" s="36">
        <v>1</v>
      </c>
      <c r="L29" s="36" t="s">
        <v>63</v>
      </c>
      <c r="M29" s="36" t="s">
        <v>63</v>
      </c>
      <c r="N29" s="36" t="s">
        <v>63</v>
      </c>
      <c r="O29" s="36" t="s">
        <v>63</v>
      </c>
      <c r="P29" s="36" t="s">
        <v>63</v>
      </c>
      <c r="Q29" s="36" t="s">
        <v>63</v>
      </c>
      <c r="R29" s="39">
        <f>SUM(Tabla34[[#This Row],[2002]:[2016]])</f>
        <v>2</v>
      </c>
    </row>
    <row r="30" spans="2:18" ht="45" x14ac:dyDescent="0.25">
      <c r="B30" s="34" t="s">
        <v>29</v>
      </c>
      <c r="C30" s="36" t="s">
        <v>63</v>
      </c>
      <c r="D30" s="36" t="s">
        <v>63</v>
      </c>
      <c r="E30" s="36" t="s">
        <v>63</v>
      </c>
      <c r="F30" s="36" t="s">
        <v>63</v>
      </c>
      <c r="G30" s="36" t="s">
        <v>63</v>
      </c>
      <c r="H30" s="36" t="s">
        <v>63</v>
      </c>
      <c r="I30" s="36" t="s">
        <v>63</v>
      </c>
      <c r="J30" s="36" t="s">
        <v>63</v>
      </c>
      <c r="K30" s="36" t="s">
        <v>63</v>
      </c>
      <c r="L30" s="36" t="s">
        <v>63</v>
      </c>
      <c r="M30" s="36">
        <v>1</v>
      </c>
      <c r="N30" s="36" t="s">
        <v>63</v>
      </c>
      <c r="O30" s="36" t="s">
        <v>63</v>
      </c>
      <c r="P30" s="36" t="s">
        <v>63</v>
      </c>
      <c r="Q30" s="36" t="s">
        <v>63</v>
      </c>
      <c r="R30" s="39">
        <f>SUM(Tabla34[[#This Row],[2002]:[2016]])</f>
        <v>1</v>
      </c>
    </row>
    <row r="31" spans="2:18" x14ac:dyDescent="0.25">
      <c r="B31" s="34" t="s">
        <v>32</v>
      </c>
      <c r="C31" s="50">
        <f>SUBTOTAL(109,C4:C30)</f>
        <v>14</v>
      </c>
      <c r="D31" s="50">
        <f t="shared" ref="D31:Q31" si="0">SUBTOTAL(109,D4:D30)</f>
        <v>34</v>
      </c>
      <c r="E31" s="50">
        <f t="shared" si="0"/>
        <v>70</v>
      </c>
      <c r="F31" s="50">
        <f t="shared" si="0"/>
        <v>62</v>
      </c>
      <c r="G31" s="50">
        <f t="shared" si="0"/>
        <v>85</v>
      </c>
      <c r="H31" s="50">
        <f t="shared" si="0"/>
        <v>286</v>
      </c>
      <c r="I31" s="50">
        <f t="shared" si="0"/>
        <v>226</v>
      </c>
      <c r="J31" s="50">
        <f t="shared" si="0"/>
        <v>226</v>
      </c>
      <c r="K31" s="50">
        <f t="shared" si="0"/>
        <v>414</v>
      </c>
      <c r="L31" s="50">
        <f t="shared" si="0"/>
        <v>381</v>
      </c>
      <c r="M31" s="50">
        <f t="shared" si="0"/>
        <v>476</v>
      </c>
      <c r="N31" s="50">
        <f t="shared" si="0"/>
        <v>633</v>
      </c>
      <c r="O31" s="50">
        <f t="shared" si="0"/>
        <v>799</v>
      </c>
      <c r="P31" s="50">
        <f t="shared" si="0"/>
        <v>1077</v>
      </c>
      <c r="Q31" s="50">
        <f t="shared" si="0"/>
        <v>1</v>
      </c>
      <c r="R31" s="39">
        <f>SUBTOTAL(109,R4:R30)</f>
        <v>4784</v>
      </c>
    </row>
  </sheetData>
  <mergeCells count="3">
    <mergeCell ref="B2:B3"/>
    <mergeCell ref="C2:Q2"/>
    <mergeCell ref="R2:R3"/>
  </mergeCells>
  <pageMargins left="0.7" right="0.7" top="0.75" bottom="0.75" header="0.3" footer="0.3"/>
  <tableParts count="1">
    <tablePart r:id="rId1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C941C-C490-4A03-8791-E731B66B534A}">
  <dimension ref="A1"/>
  <sheetViews>
    <sheetView workbookViewId="0">
      <selection activeCell="B2" sqref="B2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C6CBE-3BA2-4C1C-91FE-3A425D03D45F}">
  <dimension ref="B1:W28"/>
  <sheetViews>
    <sheetView tabSelected="1" workbookViewId="0">
      <selection activeCell="N6" sqref="N6"/>
    </sheetView>
  </sheetViews>
  <sheetFormatPr baseColWidth="10" defaultRowHeight="15" x14ac:dyDescent="0.25"/>
  <cols>
    <col min="2" max="2" width="13.5703125" customWidth="1"/>
  </cols>
  <sheetData>
    <row r="1" spans="2:23" ht="15.75" thickBot="1" x14ac:dyDescent="0.3"/>
    <row r="2" spans="2:23" x14ac:dyDescent="0.25">
      <c r="B2" s="72" t="s">
        <v>72</v>
      </c>
      <c r="C2" s="73" t="s">
        <v>68</v>
      </c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5"/>
      <c r="U2" s="76"/>
      <c r="V2" s="76"/>
      <c r="W2" s="77" t="s">
        <v>73</v>
      </c>
    </row>
    <row r="3" spans="2:23" ht="15.75" thickBot="1" x14ac:dyDescent="0.3">
      <c r="B3" s="78"/>
      <c r="C3" s="79">
        <v>2003</v>
      </c>
      <c r="D3" s="80">
        <v>2004</v>
      </c>
      <c r="E3" s="80">
        <v>2005</v>
      </c>
      <c r="F3" s="80">
        <v>2006</v>
      </c>
      <c r="G3" s="80">
        <v>2007</v>
      </c>
      <c r="H3" s="80">
        <v>2008</v>
      </c>
      <c r="I3" s="80">
        <v>2009</v>
      </c>
      <c r="J3" s="80">
        <v>2010</v>
      </c>
      <c r="K3" s="80">
        <v>2011</v>
      </c>
      <c r="L3" s="80">
        <v>2012</v>
      </c>
      <c r="M3" s="80">
        <v>2013</v>
      </c>
      <c r="N3" s="80">
        <v>2014</v>
      </c>
      <c r="O3" s="80">
        <v>2015</v>
      </c>
      <c r="P3" s="80">
        <v>2016</v>
      </c>
      <c r="Q3" s="80">
        <v>2017</v>
      </c>
      <c r="R3" s="80">
        <v>2018</v>
      </c>
      <c r="S3" s="80">
        <v>2019</v>
      </c>
      <c r="T3" s="80">
        <v>2020</v>
      </c>
      <c r="U3" s="80">
        <v>2021</v>
      </c>
      <c r="V3" s="80">
        <v>2022</v>
      </c>
      <c r="W3" s="81"/>
    </row>
    <row r="4" spans="2:23" ht="36.75" thickBot="1" x14ac:dyDescent="0.3">
      <c r="B4" s="82" t="s">
        <v>1</v>
      </c>
      <c r="C4" s="83" t="s">
        <v>63</v>
      </c>
      <c r="D4" s="83" t="s">
        <v>63</v>
      </c>
      <c r="E4" s="83" t="s">
        <v>63</v>
      </c>
      <c r="F4" s="83">
        <v>2</v>
      </c>
      <c r="G4" s="83">
        <v>1</v>
      </c>
      <c r="H4" s="83">
        <v>4</v>
      </c>
      <c r="I4" s="83">
        <v>52</v>
      </c>
      <c r="J4" s="83">
        <v>47</v>
      </c>
      <c r="K4" s="83">
        <v>27</v>
      </c>
      <c r="L4" s="83">
        <v>116</v>
      </c>
      <c r="M4" s="83">
        <v>78</v>
      </c>
      <c r="N4" s="83">
        <v>68</v>
      </c>
      <c r="O4" s="83">
        <v>12</v>
      </c>
      <c r="P4" s="83">
        <v>19</v>
      </c>
      <c r="Q4" s="83">
        <v>7</v>
      </c>
      <c r="R4" s="83">
        <v>4</v>
      </c>
      <c r="S4" s="83">
        <v>1</v>
      </c>
      <c r="T4" s="83">
        <v>4</v>
      </c>
      <c r="U4" s="83" t="s">
        <v>63</v>
      </c>
      <c r="V4" s="83" t="s">
        <v>63</v>
      </c>
      <c r="W4" s="84">
        <f>SUM(C4:V4)</f>
        <v>442</v>
      </c>
    </row>
    <row r="5" spans="2:23" ht="36.75" thickBot="1" x14ac:dyDescent="0.3">
      <c r="B5" s="82" t="s">
        <v>10</v>
      </c>
      <c r="C5" s="83" t="s">
        <v>63</v>
      </c>
      <c r="D5" s="83" t="s">
        <v>63</v>
      </c>
      <c r="E5" s="83" t="s">
        <v>63</v>
      </c>
      <c r="F5" s="83" t="s">
        <v>63</v>
      </c>
      <c r="G5" s="83" t="s">
        <v>63</v>
      </c>
      <c r="H5" s="83">
        <v>4</v>
      </c>
      <c r="I5" s="83">
        <v>9</v>
      </c>
      <c r="J5" s="83">
        <v>56</v>
      </c>
      <c r="K5" s="83">
        <v>69</v>
      </c>
      <c r="L5" s="83">
        <v>52</v>
      </c>
      <c r="M5" s="83">
        <v>5</v>
      </c>
      <c r="N5" s="83">
        <v>13</v>
      </c>
      <c r="O5" s="83">
        <v>16</v>
      </c>
      <c r="P5" s="83">
        <v>11</v>
      </c>
      <c r="Q5" s="83">
        <v>56</v>
      </c>
      <c r="R5" s="83">
        <v>9</v>
      </c>
      <c r="S5" s="83">
        <v>6</v>
      </c>
      <c r="T5" s="83">
        <v>10</v>
      </c>
      <c r="U5" s="83">
        <v>1</v>
      </c>
      <c r="V5" s="83" t="s">
        <v>63</v>
      </c>
      <c r="W5" s="84">
        <f t="shared" ref="W5:W23" si="0">SUM(C5:V5)</f>
        <v>317</v>
      </c>
    </row>
    <row r="6" spans="2:23" ht="36.75" thickBot="1" x14ac:dyDescent="0.3">
      <c r="B6" s="82" t="s">
        <v>18</v>
      </c>
      <c r="C6" s="83" t="s">
        <v>63</v>
      </c>
      <c r="D6" s="83" t="s">
        <v>63</v>
      </c>
      <c r="E6" s="83" t="s">
        <v>63</v>
      </c>
      <c r="F6" s="83" t="s">
        <v>63</v>
      </c>
      <c r="G6" s="83" t="s">
        <v>63</v>
      </c>
      <c r="H6" s="83" t="s">
        <v>63</v>
      </c>
      <c r="I6" s="83">
        <v>6</v>
      </c>
      <c r="J6" s="83">
        <v>15</v>
      </c>
      <c r="K6" s="83">
        <v>28</v>
      </c>
      <c r="L6" s="83">
        <v>25</v>
      </c>
      <c r="M6" s="83" t="s">
        <v>63</v>
      </c>
      <c r="N6" s="83" t="s">
        <v>63</v>
      </c>
      <c r="O6" s="83">
        <v>4</v>
      </c>
      <c r="P6" s="83">
        <v>7</v>
      </c>
      <c r="Q6" s="83">
        <v>8</v>
      </c>
      <c r="R6" s="83">
        <v>4</v>
      </c>
      <c r="S6" s="83" t="s">
        <v>63</v>
      </c>
      <c r="T6" s="83" t="s">
        <v>63</v>
      </c>
      <c r="U6" s="83" t="s">
        <v>63</v>
      </c>
      <c r="V6" s="83" t="s">
        <v>63</v>
      </c>
      <c r="W6" s="84">
        <f t="shared" si="0"/>
        <v>97</v>
      </c>
    </row>
    <row r="7" spans="2:23" ht="15.75" thickBot="1" x14ac:dyDescent="0.3">
      <c r="B7" s="82" t="s">
        <v>12</v>
      </c>
      <c r="C7" s="83" t="s">
        <v>63</v>
      </c>
      <c r="D7" s="83" t="s">
        <v>63</v>
      </c>
      <c r="E7" s="83" t="s">
        <v>63</v>
      </c>
      <c r="F7" s="83" t="s">
        <v>63</v>
      </c>
      <c r="G7" s="83" t="s">
        <v>63</v>
      </c>
      <c r="H7" s="83">
        <v>2</v>
      </c>
      <c r="I7" s="83" t="s">
        <v>63</v>
      </c>
      <c r="J7" s="83" t="s">
        <v>63</v>
      </c>
      <c r="K7" s="83">
        <v>2</v>
      </c>
      <c r="L7" s="83">
        <v>12</v>
      </c>
      <c r="M7" s="83">
        <v>16</v>
      </c>
      <c r="N7" s="83">
        <v>4</v>
      </c>
      <c r="O7" s="83">
        <v>22</v>
      </c>
      <c r="P7" s="83" t="s">
        <v>63</v>
      </c>
      <c r="Q7" s="83">
        <v>2</v>
      </c>
      <c r="R7" s="83">
        <v>1</v>
      </c>
      <c r="S7" s="83" t="s">
        <v>63</v>
      </c>
      <c r="T7" s="83" t="s">
        <v>63</v>
      </c>
      <c r="U7" s="83" t="s">
        <v>63</v>
      </c>
      <c r="V7" s="83" t="s">
        <v>63</v>
      </c>
      <c r="W7" s="84">
        <f t="shared" si="0"/>
        <v>61</v>
      </c>
    </row>
    <row r="8" spans="2:23" ht="27.75" thickBot="1" x14ac:dyDescent="0.3">
      <c r="B8" s="82" t="s">
        <v>2</v>
      </c>
      <c r="C8" s="83" t="s">
        <v>63</v>
      </c>
      <c r="D8" s="83" t="s">
        <v>63</v>
      </c>
      <c r="E8" s="83">
        <v>1</v>
      </c>
      <c r="F8" s="83" t="s">
        <v>63</v>
      </c>
      <c r="G8" s="83" t="s">
        <v>63</v>
      </c>
      <c r="H8" s="83">
        <v>1</v>
      </c>
      <c r="I8" s="83">
        <v>3</v>
      </c>
      <c r="J8" s="83">
        <v>9</v>
      </c>
      <c r="K8" s="83">
        <v>7</v>
      </c>
      <c r="L8" s="83">
        <v>6</v>
      </c>
      <c r="M8" s="83" t="s">
        <v>63</v>
      </c>
      <c r="N8" s="83">
        <v>1</v>
      </c>
      <c r="O8" s="83">
        <v>1</v>
      </c>
      <c r="P8" s="83" t="s">
        <v>63</v>
      </c>
      <c r="Q8" s="83">
        <v>1</v>
      </c>
      <c r="R8" s="83" t="s">
        <v>63</v>
      </c>
      <c r="S8" s="83" t="s">
        <v>63</v>
      </c>
      <c r="T8" s="83" t="s">
        <v>63</v>
      </c>
      <c r="U8" s="83" t="s">
        <v>63</v>
      </c>
      <c r="V8" s="83" t="s">
        <v>63</v>
      </c>
      <c r="W8" s="84">
        <f t="shared" si="0"/>
        <v>30</v>
      </c>
    </row>
    <row r="9" spans="2:23" ht="45.75" thickBot="1" x14ac:dyDescent="0.3">
      <c r="B9" s="82" t="s">
        <v>5</v>
      </c>
      <c r="C9" s="83" t="s">
        <v>63</v>
      </c>
      <c r="D9" s="83" t="s">
        <v>63</v>
      </c>
      <c r="E9" s="83" t="s">
        <v>63</v>
      </c>
      <c r="F9" s="83" t="s">
        <v>63</v>
      </c>
      <c r="G9" s="83" t="s">
        <v>63</v>
      </c>
      <c r="H9" s="83" t="s">
        <v>63</v>
      </c>
      <c r="I9" s="83" t="s">
        <v>63</v>
      </c>
      <c r="J9" s="83" t="s">
        <v>63</v>
      </c>
      <c r="K9" s="83" t="s">
        <v>63</v>
      </c>
      <c r="L9" s="83">
        <v>2</v>
      </c>
      <c r="M9" s="83">
        <v>2</v>
      </c>
      <c r="N9" s="83">
        <v>4</v>
      </c>
      <c r="O9" s="83">
        <v>3</v>
      </c>
      <c r="P9" s="83">
        <v>4</v>
      </c>
      <c r="Q9" s="83">
        <v>1</v>
      </c>
      <c r="R9" s="83">
        <v>6</v>
      </c>
      <c r="S9" s="83" t="s">
        <v>63</v>
      </c>
      <c r="T9" s="83" t="s">
        <v>63</v>
      </c>
      <c r="U9" s="83" t="s">
        <v>63</v>
      </c>
      <c r="V9" s="83" t="s">
        <v>63</v>
      </c>
      <c r="W9" s="84">
        <f t="shared" si="0"/>
        <v>22</v>
      </c>
    </row>
    <row r="10" spans="2:23" ht="18.75" thickBot="1" x14ac:dyDescent="0.3">
      <c r="B10" s="82" t="s">
        <v>7</v>
      </c>
      <c r="C10" s="83" t="s">
        <v>63</v>
      </c>
      <c r="D10" s="83" t="s">
        <v>63</v>
      </c>
      <c r="E10" s="83" t="s">
        <v>63</v>
      </c>
      <c r="F10" s="83" t="s">
        <v>63</v>
      </c>
      <c r="G10" s="83" t="s">
        <v>63</v>
      </c>
      <c r="H10" s="83" t="s">
        <v>63</v>
      </c>
      <c r="I10" s="83">
        <v>6</v>
      </c>
      <c r="J10" s="83">
        <v>1</v>
      </c>
      <c r="K10" s="83">
        <v>2</v>
      </c>
      <c r="L10" s="83">
        <v>5</v>
      </c>
      <c r="M10" s="83" t="s">
        <v>63</v>
      </c>
      <c r="N10" s="83" t="s">
        <v>63</v>
      </c>
      <c r="O10" s="83" t="s">
        <v>63</v>
      </c>
      <c r="P10" s="83" t="s">
        <v>63</v>
      </c>
      <c r="Q10" s="83">
        <v>5</v>
      </c>
      <c r="R10" s="83" t="s">
        <v>63</v>
      </c>
      <c r="S10" s="83">
        <v>1</v>
      </c>
      <c r="T10" s="83">
        <v>3</v>
      </c>
      <c r="U10" s="83">
        <v>1</v>
      </c>
      <c r="V10" s="83" t="s">
        <v>63</v>
      </c>
      <c r="W10" s="84">
        <f t="shared" si="0"/>
        <v>24</v>
      </c>
    </row>
    <row r="11" spans="2:23" ht="15.75" thickBot="1" x14ac:dyDescent="0.3">
      <c r="B11" s="82" t="s">
        <v>21</v>
      </c>
      <c r="C11" s="83" t="s">
        <v>63</v>
      </c>
      <c r="D11" s="83" t="s">
        <v>63</v>
      </c>
      <c r="E11" s="83" t="s">
        <v>63</v>
      </c>
      <c r="F11" s="83" t="s">
        <v>63</v>
      </c>
      <c r="G11" s="83" t="s">
        <v>63</v>
      </c>
      <c r="H11" s="83" t="s">
        <v>63</v>
      </c>
      <c r="I11" s="83" t="s">
        <v>63</v>
      </c>
      <c r="J11" s="83" t="s">
        <v>63</v>
      </c>
      <c r="K11" s="83" t="s">
        <v>63</v>
      </c>
      <c r="L11" s="83" t="s">
        <v>63</v>
      </c>
      <c r="M11" s="83" t="s">
        <v>63</v>
      </c>
      <c r="N11" s="83" t="s">
        <v>63</v>
      </c>
      <c r="O11" s="83" t="s">
        <v>63</v>
      </c>
      <c r="P11" s="83" t="s">
        <v>63</v>
      </c>
      <c r="Q11" s="83">
        <v>5</v>
      </c>
      <c r="R11" s="83">
        <v>13</v>
      </c>
      <c r="S11" s="83" t="s">
        <v>63</v>
      </c>
      <c r="T11" s="83" t="s">
        <v>63</v>
      </c>
      <c r="U11" s="83" t="s">
        <v>63</v>
      </c>
      <c r="V11" s="83" t="s">
        <v>63</v>
      </c>
      <c r="W11" s="84">
        <f t="shared" si="0"/>
        <v>18</v>
      </c>
    </row>
    <row r="12" spans="2:23" ht="45.75" thickBot="1" x14ac:dyDescent="0.3">
      <c r="B12" s="82" t="s">
        <v>6</v>
      </c>
      <c r="C12" s="83" t="s">
        <v>63</v>
      </c>
      <c r="D12" s="83">
        <v>1</v>
      </c>
      <c r="E12" s="83" t="s">
        <v>63</v>
      </c>
      <c r="F12" s="83" t="s">
        <v>63</v>
      </c>
      <c r="G12" s="83">
        <v>1</v>
      </c>
      <c r="H12" s="83" t="s">
        <v>63</v>
      </c>
      <c r="I12" s="83" t="s">
        <v>63</v>
      </c>
      <c r="J12" s="83">
        <v>2</v>
      </c>
      <c r="K12" s="83">
        <v>8</v>
      </c>
      <c r="L12" s="83" t="s">
        <v>63</v>
      </c>
      <c r="M12" s="83" t="s">
        <v>63</v>
      </c>
      <c r="N12" s="83" t="s">
        <v>63</v>
      </c>
      <c r="O12" s="83" t="s">
        <v>63</v>
      </c>
      <c r="P12" s="83">
        <v>1</v>
      </c>
      <c r="Q12" s="83">
        <v>3</v>
      </c>
      <c r="R12" s="83">
        <v>1</v>
      </c>
      <c r="S12" s="83" t="s">
        <v>63</v>
      </c>
      <c r="T12" s="83" t="s">
        <v>63</v>
      </c>
      <c r="U12" s="83" t="s">
        <v>63</v>
      </c>
      <c r="V12" s="83" t="s">
        <v>63</v>
      </c>
      <c r="W12" s="84">
        <f t="shared" si="0"/>
        <v>17</v>
      </c>
    </row>
    <row r="13" spans="2:23" ht="15.75" thickBot="1" x14ac:dyDescent="0.3">
      <c r="B13" s="82" t="s">
        <v>13</v>
      </c>
      <c r="C13" s="83" t="s">
        <v>63</v>
      </c>
      <c r="D13" s="83" t="s">
        <v>63</v>
      </c>
      <c r="E13" s="83">
        <v>2</v>
      </c>
      <c r="F13" s="83" t="s">
        <v>63</v>
      </c>
      <c r="G13" s="83" t="s">
        <v>63</v>
      </c>
      <c r="H13" s="83" t="s">
        <v>63</v>
      </c>
      <c r="I13" s="83">
        <v>3</v>
      </c>
      <c r="J13" s="83">
        <v>9</v>
      </c>
      <c r="K13" s="83">
        <v>2</v>
      </c>
      <c r="L13" s="83" t="s">
        <v>63</v>
      </c>
      <c r="M13" s="83" t="s">
        <v>63</v>
      </c>
      <c r="N13" s="83" t="s">
        <v>63</v>
      </c>
      <c r="O13" s="83" t="s">
        <v>63</v>
      </c>
      <c r="P13" s="83" t="s">
        <v>63</v>
      </c>
      <c r="Q13" s="83" t="s">
        <v>63</v>
      </c>
      <c r="R13" s="83" t="s">
        <v>63</v>
      </c>
      <c r="S13" s="83" t="s">
        <v>63</v>
      </c>
      <c r="T13" s="83" t="s">
        <v>63</v>
      </c>
      <c r="U13" s="83" t="s">
        <v>63</v>
      </c>
      <c r="V13" s="83" t="s">
        <v>63</v>
      </c>
      <c r="W13" s="84">
        <f t="shared" si="0"/>
        <v>16</v>
      </c>
    </row>
    <row r="14" spans="2:23" ht="36.75" thickBot="1" x14ac:dyDescent="0.3">
      <c r="B14" s="82" t="s">
        <v>9</v>
      </c>
      <c r="C14" s="83" t="s">
        <v>63</v>
      </c>
      <c r="D14" s="83" t="s">
        <v>63</v>
      </c>
      <c r="E14" s="83" t="s">
        <v>63</v>
      </c>
      <c r="F14" s="83" t="s">
        <v>63</v>
      </c>
      <c r="G14" s="83" t="s">
        <v>63</v>
      </c>
      <c r="H14" s="83" t="s">
        <v>63</v>
      </c>
      <c r="I14" s="83">
        <v>9</v>
      </c>
      <c r="J14" s="83" t="s">
        <v>63</v>
      </c>
      <c r="K14" s="83" t="s">
        <v>63</v>
      </c>
      <c r="L14" s="83">
        <v>2</v>
      </c>
      <c r="M14" s="83" t="s">
        <v>63</v>
      </c>
      <c r="N14" s="83" t="s">
        <v>63</v>
      </c>
      <c r="O14" s="83" t="s">
        <v>63</v>
      </c>
      <c r="P14" s="83">
        <v>1</v>
      </c>
      <c r="Q14" s="83" t="s">
        <v>63</v>
      </c>
      <c r="R14" s="83" t="s">
        <v>63</v>
      </c>
      <c r="S14" s="83" t="s">
        <v>63</v>
      </c>
      <c r="T14" s="83" t="s">
        <v>63</v>
      </c>
      <c r="U14" s="83" t="s">
        <v>63</v>
      </c>
      <c r="V14" s="83" t="s">
        <v>63</v>
      </c>
      <c r="W14" s="84">
        <f t="shared" si="0"/>
        <v>12</v>
      </c>
    </row>
    <row r="15" spans="2:23" ht="18.75" thickBot="1" x14ac:dyDescent="0.3">
      <c r="B15" s="82" t="s">
        <v>17</v>
      </c>
      <c r="C15" s="83" t="s">
        <v>63</v>
      </c>
      <c r="D15" s="83">
        <v>2</v>
      </c>
      <c r="E15" s="83" t="s">
        <v>63</v>
      </c>
      <c r="F15" s="83" t="s">
        <v>63</v>
      </c>
      <c r="G15" s="83" t="s">
        <v>63</v>
      </c>
      <c r="H15" s="83" t="s">
        <v>63</v>
      </c>
      <c r="I15" s="83" t="s">
        <v>63</v>
      </c>
      <c r="J15" s="83" t="s">
        <v>63</v>
      </c>
      <c r="K15" s="83" t="s">
        <v>63</v>
      </c>
      <c r="L15" s="83">
        <v>1</v>
      </c>
      <c r="M15" s="83" t="s">
        <v>63</v>
      </c>
      <c r="N15" s="83">
        <v>1</v>
      </c>
      <c r="O15" s="83">
        <v>1</v>
      </c>
      <c r="P15" s="83">
        <v>1</v>
      </c>
      <c r="Q15" s="83" t="s">
        <v>63</v>
      </c>
      <c r="R15" s="83">
        <v>3</v>
      </c>
      <c r="S15" s="83" t="s">
        <v>63</v>
      </c>
      <c r="T15" s="83" t="s">
        <v>63</v>
      </c>
      <c r="U15" s="83" t="s">
        <v>63</v>
      </c>
      <c r="V15" s="83">
        <v>1</v>
      </c>
      <c r="W15" s="84">
        <f t="shared" si="0"/>
        <v>10</v>
      </c>
    </row>
    <row r="16" spans="2:23" ht="36.75" thickBot="1" x14ac:dyDescent="0.3">
      <c r="B16" s="82" t="s">
        <v>3</v>
      </c>
      <c r="C16" s="83" t="s">
        <v>63</v>
      </c>
      <c r="D16" s="83" t="s">
        <v>63</v>
      </c>
      <c r="E16" s="83" t="s">
        <v>63</v>
      </c>
      <c r="F16" s="83" t="s">
        <v>63</v>
      </c>
      <c r="G16" s="83" t="s">
        <v>63</v>
      </c>
      <c r="H16" s="83" t="s">
        <v>63</v>
      </c>
      <c r="I16" s="83" t="s">
        <v>63</v>
      </c>
      <c r="J16" s="83" t="s">
        <v>63</v>
      </c>
      <c r="K16" s="83" t="s">
        <v>63</v>
      </c>
      <c r="L16" s="83" t="s">
        <v>63</v>
      </c>
      <c r="M16" s="83" t="s">
        <v>63</v>
      </c>
      <c r="N16" s="83" t="s">
        <v>63</v>
      </c>
      <c r="O16" s="83">
        <v>2</v>
      </c>
      <c r="P16" s="83">
        <v>4</v>
      </c>
      <c r="Q16" s="83" t="s">
        <v>63</v>
      </c>
      <c r="R16" s="83">
        <v>1</v>
      </c>
      <c r="S16" s="83" t="s">
        <v>63</v>
      </c>
      <c r="T16" s="83" t="s">
        <v>63</v>
      </c>
      <c r="U16" s="83" t="s">
        <v>63</v>
      </c>
      <c r="V16" s="83" t="s">
        <v>63</v>
      </c>
      <c r="W16" s="84">
        <f t="shared" si="0"/>
        <v>7</v>
      </c>
    </row>
    <row r="17" spans="2:23" ht="54.75" thickBot="1" x14ac:dyDescent="0.3">
      <c r="B17" s="82" t="s">
        <v>4</v>
      </c>
      <c r="C17" s="83" t="s">
        <v>63</v>
      </c>
      <c r="D17" s="83" t="s">
        <v>63</v>
      </c>
      <c r="E17" s="83" t="s">
        <v>63</v>
      </c>
      <c r="F17" s="83">
        <v>2</v>
      </c>
      <c r="G17" s="83" t="s">
        <v>63</v>
      </c>
      <c r="H17" s="83" t="s">
        <v>63</v>
      </c>
      <c r="I17" s="83" t="s">
        <v>63</v>
      </c>
      <c r="J17" s="83">
        <v>1</v>
      </c>
      <c r="K17" s="83" t="s">
        <v>63</v>
      </c>
      <c r="L17" s="83" t="s">
        <v>63</v>
      </c>
      <c r="M17" s="83" t="s">
        <v>63</v>
      </c>
      <c r="N17" s="83">
        <v>1</v>
      </c>
      <c r="O17" s="83" t="s">
        <v>63</v>
      </c>
      <c r="P17" s="83" t="s">
        <v>63</v>
      </c>
      <c r="Q17" s="83">
        <v>1</v>
      </c>
      <c r="R17" s="83">
        <v>1</v>
      </c>
      <c r="S17" s="83" t="s">
        <v>63</v>
      </c>
      <c r="T17" s="83" t="s">
        <v>63</v>
      </c>
      <c r="U17" s="83" t="s">
        <v>63</v>
      </c>
      <c r="V17" s="83" t="s">
        <v>63</v>
      </c>
      <c r="W17" s="84">
        <f t="shared" si="0"/>
        <v>6</v>
      </c>
    </row>
    <row r="18" spans="2:23" ht="15.75" thickBot="1" x14ac:dyDescent="0.3">
      <c r="B18" s="82" t="s">
        <v>14</v>
      </c>
      <c r="C18" s="83" t="s">
        <v>63</v>
      </c>
      <c r="D18" s="83" t="s">
        <v>63</v>
      </c>
      <c r="E18" s="83" t="s">
        <v>63</v>
      </c>
      <c r="F18" s="83" t="s">
        <v>63</v>
      </c>
      <c r="G18" s="83" t="s">
        <v>63</v>
      </c>
      <c r="H18" s="83" t="s">
        <v>63</v>
      </c>
      <c r="I18" s="83" t="s">
        <v>63</v>
      </c>
      <c r="J18" s="83" t="s">
        <v>63</v>
      </c>
      <c r="K18" s="83" t="s">
        <v>63</v>
      </c>
      <c r="L18" s="83" t="s">
        <v>63</v>
      </c>
      <c r="M18" s="83">
        <v>1</v>
      </c>
      <c r="N18" s="83">
        <v>2</v>
      </c>
      <c r="O18" s="83" t="s">
        <v>63</v>
      </c>
      <c r="P18" s="83" t="s">
        <v>63</v>
      </c>
      <c r="Q18" s="83">
        <v>1</v>
      </c>
      <c r="R18" s="83" t="s">
        <v>63</v>
      </c>
      <c r="S18" s="83">
        <v>1</v>
      </c>
      <c r="T18" s="83" t="s">
        <v>63</v>
      </c>
      <c r="U18" s="83" t="s">
        <v>63</v>
      </c>
      <c r="V18" s="83" t="s">
        <v>63</v>
      </c>
      <c r="W18" s="84">
        <f t="shared" si="0"/>
        <v>5</v>
      </c>
    </row>
    <row r="19" spans="2:23" ht="15.75" thickBot="1" x14ac:dyDescent="0.3">
      <c r="B19" s="82" t="s">
        <v>8</v>
      </c>
      <c r="C19" s="83">
        <v>1</v>
      </c>
      <c r="D19" s="83">
        <v>1</v>
      </c>
      <c r="E19" s="83" t="s">
        <v>63</v>
      </c>
      <c r="F19" s="83" t="s">
        <v>63</v>
      </c>
      <c r="G19" s="83" t="s">
        <v>63</v>
      </c>
      <c r="H19" s="83" t="s">
        <v>63</v>
      </c>
      <c r="I19" s="83" t="s">
        <v>63</v>
      </c>
      <c r="J19" s="83" t="s">
        <v>63</v>
      </c>
      <c r="K19" s="83" t="s">
        <v>63</v>
      </c>
      <c r="L19" s="83" t="s">
        <v>63</v>
      </c>
      <c r="M19" s="83" t="s">
        <v>63</v>
      </c>
      <c r="N19" s="83" t="s">
        <v>63</v>
      </c>
      <c r="O19" s="83" t="s">
        <v>63</v>
      </c>
      <c r="P19" s="83" t="s">
        <v>63</v>
      </c>
      <c r="Q19" s="83" t="s">
        <v>63</v>
      </c>
      <c r="R19" s="83" t="s">
        <v>63</v>
      </c>
      <c r="S19" s="83" t="s">
        <v>63</v>
      </c>
      <c r="T19" s="83" t="s">
        <v>63</v>
      </c>
      <c r="U19" s="83" t="s">
        <v>63</v>
      </c>
      <c r="V19" s="83" t="s">
        <v>63</v>
      </c>
      <c r="W19" s="84">
        <f t="shared" si="0"/>
        <v>2</v>
      </c>
    </row>
    <row r="20" spans="2:23" ht="18.75" thickBot="1" x14ac:dyDescent="0.3">
      <c r="B20" s="82" t="s">
        <v>26</v>
      </c>
      <c r="C20" s="83" t="s">
        <v>63</v>
      </c>
      <c r="D20" s="83" t="s">
        <v>63</v>
      </c>
      <c r="E20" s="83" t="s">
        <v>63</v>
      </c>
      <c r="F20" s="83" t="s">
        <v>63</v>
      </c>
      <c r="G20" s="83" t="s">
        <v>63</v>
      </c>
      <c r="H20" s="83" t="s">
        <v>63</v>
      </c>
      <c r="I20" s="83" t="s">
        <v>63</v>
      </c>
      <c r="J20" s="83" t="s">
        <v>63</v>
      </c>
      <c r="K20" s="83">
        <v>2</v>
      </c>
      <c r="L20" s="83" t="s">
        <v>63</v>
      </c>
      <c r="M20" s="83" t="s">
        <v>63</v>
      </c>
      <c r="N20" s="83" t="s">
        <v>63</v>
      </c>
      <c r="O20" s="83" t="s">
        <v>63</v>
      </c>
      <c r="P20" s="83" t="s">
        <v>63</v>
      </c>
      <c r="Q20" s="83" t="s">
        <v>63</v>
      </c>
      <c r="R20" s="83" t="s">
        <v>63</v>
      </c>
      <c r="S20" s="83" t="s">
        <v>63</v>
      </c>
      <c r="T20" s="83" t="s">
        <v>63</v>
      </c>
      <c r="U20" s="83" t="s">
        <v>63</v>
      </c>
      <c r="V20" s="83" t="s">
        <v>63</v>
      </c>
      <c r="W20" s="84">
        <f t="shared" si="0"/>
        <v>2</v>
      </c>
    </row>
    <row r="21" spans="2:23" ht="18.75" thickBot="1" x14ac:dyDescent="0.3">
      <c r="B21" s="82" t="s">
        <v>20</v>
      </c>
      <c r="C21" s="83" t="s">
        <v>63</v>
      </c>
      <c r="D21" s="83" t="s">
        <v>63</v>
      </c>
      <c r="E21" s="83" t="s">
        <v>63</v>
      </c>
      <c r="F21" s="83" t="s">
        <v>63</v>
      </c>
      <c r="G21" s="83" t="s">
        <v>63</v>
      </c>
      <c r="H21" s="83" t="s">
        <v>63</v>
      </c>
      <c r="I21" s="83" t="s">
        <v>63</v>
      </c>
      <c r="J21" s="83" t="s">
        <v>63</v>
      </c>
      <c r="K21" s="83" t="s">
        <v>63</v>
      </c>
      <c r="L21" s="83" t="s">
        <v>63</v>
      </c>
      <c r="M21" s="83" t="s">
        <v>63</v>
      </c>
      <c r="N21" s="83" t="s">
        <v>63</v>
      </c>
      <c r="O21" s="83">
        <v>1</v>
      </c>
      <c r="P21" s="83" t="s">
        <v>63</v>
      </c>
      <c r="Q21" s="83" t="s">
        <v>63</v>
      </c>
      <c r="R21" s="83" t="s">
        <v>63</v>
      </c>
      <c r="S21" s="83" t="s">
        <v>63</v>
      </c>
      <c r="T21" s="83" t="s">
        <v>63</v>
      </c>
      <c r="U21" s="83" t="s">
        <v>63</v>
      </c>
      <c r="V21" s="83" t="s">
        <v>63</v>
      </c>
      <c r="W21" s="84">
        <f t="shared" si="0"/>
        <v>1</v>
      </c>
    </row>
    <row r="22" spans="2:23" ht="18.75" thickBot="1" x14ac:dyDescent="0.3">
      <c r="B22" s="82" t="s">
        <v>23</v>
      </c>
      <c r="C22" s="83" t="s">
        <v>63</v>
      </c>
      <c r="D22" s="83" t="s">
        <v>63</v>
      </c>
      <c r="E22" s="83" t="s">
        <v>63</v>
      </c>
      <c r="F22" s="83" t="s">
        <v>63</v>
      </c>
      <c r="G22" s="83" t="s">
        <v>63</v>
      </c>
      <c r="H22" s="83" t="s">
        <v>63</v>
      </c>
      <c r="I22" s="83" t="s">
        <v>63</v>
      </c>
      <c r="J22" s="83" t="s">
        <v>63</v>
      </c>
      <c r="K22" s="83" t="s">
        <v>63</v>
      </c>
      <c r="L22" s="83" t="s">
        <v>63</v>
      </c>
      <c r="M22" s="83">
        <v>1</v>
      </c>
      <c r="N22" s="83" t="s">
        <v>63</v>
      </c>
      <c r="O22" s="83" t="s">
        <v>63</v>
      </c>
      <c r="P22" s="83" t="s">
        <v>63</v>
      </c>
      <c r="Q22" s="83" t="s">
        <v>63</v>
      </c>
      <c r="R22" s="83" t="s">
        <v>63</v>
      </c>
      <c r="S22" s="83" t="s">
        <v>63</v>
      </c>
      <c r="T22" s="83" t="s">
        <v>63</v>
      </c>
      <c r="U22" s="83" t="s">
        <v>63</v>
      </c>
      <c r="V22" s="83" t="s">
        <v>63</v>
      </c>
      <c r="W22" s="84">
        <f t="shared" si="0"/>
        <v>1</v>
      </c>
    </row>
    <row r="23" spans="2:23" ht="36.75" thickBot="1" x14ac:dyDescent="0.3">
      <c r="B23" s="82" t="s">
        <v>74</v>
      </c>
      <c r="C23" s="83" t="s">
        <v>63</v>
      </c>
      <c r="D23" s="83" t="s">
        <v>63</v>
      </c>
      <c r="E23" s="83" t="s">
        <v>63</v>
      </c>
      <c r="F23" s="83" t="s">
        <v>63</v>
      </c>
      <c r="G23" s="83" t="s">
        <v>63</v>
      </c>
      <c r="H23" s="83" t="s">
        <v>63</v>
      </c>
      <c r="I23" s="83" t="s">
        <v>63</v>
      </c>
      <c r="J23" s="83" t="s">
        <v>63</v>
      </c>
      <c r="K23" s="83" t="s">
        <v>63</v>
      </c>
      <c r="L23" s="83" t="s">
        <v>63</v>
      </c>
      <c r="M23" s="83" t="s">
        <v>63</v>
      </c>
      <c r="N23" s="83" t="s">
        <v>63</v>
      </c>
      <c r="O23" s="83" t="s">
        <v>63</v>
      </c>
      <c r="P23" s="83" t="s">
        <v>63</v>
      </c>
      <c r="Q23" s="83">
        <v>1</v>
      </c>
      <c r="R23" s="83" t="s">
        <v>63</v>
      </c>
      <c r="S23" s="83" t="s">
        <v>63</v>
      </c>
      <c r="T23" s="83" t="s">
        <v>63</v>
      </c>
      <c r="U23" s="83" t="s">
        <v>63</v>
      </c>
      <c r="V23" s="83" t="s">
        <v>63</v>
      </c>
      <c r="W23" s="84">
        <f t="shared" si="0"/>
        <v>1</v>
      </c>
    </row>
    <row r="24" spans="2:23" ht="15.75" thickBot="1" x14ac:dyDescent="0.3">
      <c r="B24" s="85" t="s">
        <v>73</v>
      </c>
      <c r="C24" s="86">
        <f>SUM(C4:C23)</f>
        <v>1</v>
      </c>
      <c r="D24" s="86">
        <f t="shared" ref="D24:V24" si="1">SUM(D4:D23)</f>
        <v>4</v>
      </c>
      <c r="E24" s="86">
        <f t="shared" si="1"/>
        <v>3</v>
      </c>
      <c r="F24" s="86">
        <f t="shared" si="1"/>
        <v>4</v>
      </c>
      <c r="G24" s="86">
        <f t="shared" si="1"/>
        <v>2</v>
      </c>
      <c r="H24" s="86">
        <f t="shared" si="1"/>
        <v>11</v>
      </c>
      <c r="I24" s="86">
        <f t="shared" si="1"/>
        <v>88</v>
      </c>
      <c r="J24" s="86">
        <f t="shared" si="1"/>
        <v>140</v>
      </c>
      <c r="K24" s="86">
        <f t="shared" si="1"/>
        <v>147</v>
      </c>
      <c r="L24" s="86">
        <f t="shared" si="1"/>
        <v>221</v>
      </c>
      <c r="M24" s="86">
        <f t="shared" si="1"/>
        <v>103</v>
      </c>
      <c r="N24" s="86">
        <f t="shared" si="1"/>
        <v>94</v>
      </c>
      <c r="O24" s="86">
        <f t="shared" si="1"/>
        <v>62</v>
      </c>
      <c r="P24" s="86">
        <f t="shared" si="1"/>
        <v>48</v>
      </c>
      <c r="Q24" s="86">
        <f t="shared" si="1"/>
        <v>91</v>
      </c>
      <c r="R24" s="86">
        <f t="shared" si="1"/>
        <v>43</v>
      </c>
      <c r="S24" s="86">
        <f t="shared" si="1"/>
        <v>9</v>
      </c>
      <c r="T24" s="86">
        <f t="shared" si="1"/>
        <v>17</v>
      </c>
      <c r="U24" s="86">
        <f t="shared" si="1"/>
        <v>2</v>
      </c>
      <c r="V24" s="86">
        <f t="shared" si="1"/>
        <v>1</v>
      </c>
      <c r="W24" s="86">
        <f>SUM(W4:W23)</f>
        <v>1091</v>
      </c>
    </row>
    <row r="25" spans="2:23" ht="36" x14ac:dyDescent="0.25">
      <c r="B25" s="87" t="s">
        <v>1</v>
      </c>
      <c r="C25" s="88" t="s">
        <v>63</v>
      </c>
      <c r="D25" s="88" t="s">
        <v>63</v>
      </c>
      <c r="E25" s="88" t="s">
        <v>63</v>
      </c>
      <c r="F25" s="88" t="s">
        <v>63</v>
      </c>
      <c r="G25" s="88" t="s">
        <v>63</v>
      </c>
      <c r="H25" s="88">
        <v>24</v>
      </c>
      <c r="I25" s="88">
        <v>24</v>
      </c>
      <c r="J25" s="88">
        <v>20</v>
      </c>
      <c r="K25" s="88">
        <v>17</v>
      </c>
      <c r="L25" s="88" t="s">
        <v>63</v>
      </c>
      <c r="M25" s="88" t="s">
        <v>63</v>
      </c>
      <c r="N25" s="88" t="s">
        <v>63</v>
      </c>
      <c r="O25" s="88" t="s">
        <v>63</v>
      </c>
      <c r="P25" s="88" t="s">
        <v>63</v>
      </c>
      <c r="Q25" s="88" t="s">
        <v>63</v>
      </c>
      <c r="R25" s="88" t="s">
        <v>63</v>
      </c>
      <c r="S25" s="88"/>
      <c r="T25" s="88"/>
      <c r="U25" s="89"/>
      <c r="V25" s="89"/>
      <c r="W25" s="90">
        <v>85</v>
      </c>
    </row>
    <row r="26" spans="2:23" ht="27.75" thickBot="1" x14ac:dyDescent="0.3">
      <c r="B26" s="82" t="s">
        <v>75</v>
      </c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2"/>
      <c r="V26" s="92"/>
      <c r="W26" s="93"/>
    </row>
    <row r="27" spans="2:23" ht="15.75" thickBot="1" x14ac:dyDescent="0.3">
      <c r="B27" s="85" t="s">
        <v>73</v>
      </c>
      <c r="C27" s="86">
        <v>0</v>
      </c>
      <c r="D27" s="86">
        <v>0</v>
      </c>
      <c r="E27" s="86">
        <v>0</v>
      </c>
      <c r="F27" s="86">
        <v>0</v>
      </c>
      <c r="G27" s="86">
        <v>0</v>
      </c>
      <c r="H27" s="86">
        <v>24</v>
      </c>
      <c r="I27" s="86">
        <v>24</v>
      </c>
      <c r="J27" s="86">
        <v>20</v>
      </c>
      <c r="K27" s="86">
        <v>17</v>
      </c>
      <c r="L27" s="86">
        <v>0</v>
      </c>
      <c r="M27" s="86">
        <v>0</v>
      </c>
      <c r="N27" s="86">
        <v>0</v>
      </c>
      <c r="O27" s="86">
        <v>0</v>
      </c>
      <c r="P27" s="86">
        <v>0</v>
      </c>
      <c r="Q27" s="86">
        <v>0</v>
      </c>
      <c r="R27" s="86">
        <v>0</v>
      </c>
      <c r="S27" s="86">
        <v>0</v>
      </c>
      <c r="T27" s="86">
        <v>0</v>
      </c>
      <c r="U27" s="86">
        <v>0</v>
      </c>
      <c r="V27" s="86">
        <v>0</v>
      </c>
      <c r="W27" s="86">
        <v>85</v>
      </c>
    </row>
    <row r="28" spans="2:23" ht="15.75" thickBot="1" x14ac:dyDescent="0.3">
      <c r="B28" s="82" t="s">
        <v>32</v>
      </c>
      <c r="C28" s="84">
        <f>C27+C24</f>
        <v>1</v>
      </c>
      <c r="D28" s="84">
        <f t="shared" ref="D28:T28" si="2">D27+D24</f>
        <v>4</v>
      </c>
      <c r="E28" s="84">
        <f t="shared" si="2"/>
        <v>3</v>
      </c>
      <c r="F28" s="84">
        <f t="shared" si="2"/>
        <v>4</v>
      </c>
      <c r="G28" s="84">
        <f t="shared" si="2"/>
        <v>2</v>
      </c>
      <c r="H28" s="84">
        <f t="shared" si="2"/>
        <v>35</v>
      </c>
      <c r="I28" s="84">
        <f t="shared" si="2"/>
        <v>112</v>
      </c>
      <c r="J28" s="84">
        <f t="shared" si="2"/>
        <v>160</v>
      </c>
      <c r="K28" s="84">
        <f t="shared" si="2"/>
        <v>164</v>
      </c>
      <c r="L28" s="84">
        <f t="shared" si="2"/>
        <v>221</v>
      </c>
      <c r="M28" s="84">
        <f t="shared" si="2"/>
        <v>103</v>
      </c>
      <c r="N28" s="84">
        <f t="shared" si="2"/>
        <v>94</v>
      </c>
      <c r="O28" s="84">
        <f t="shared" si="2"/>
        <v>62</v>
      </c>
      <c r="P28" s="84">
        <f t="shared" si="2"/>
        <v>48</v>
      </c>
      <c r="Q28" s="84">
        <f t="shared" si="2"/>
        <v>91</v>
      </c>
      <c r="R28" s="84">
        <f t="shared" si="2"/>
        <v>43</v>
      </c>
      <c r="S28" s="84">
        <f t="shared" si="2"/>
        <v>9</v>
      </c>
      <c r="T28" s="84">
        <f t="shared" si="2"/>
        <v>17</v>
      </c>
      <c r="U28" s="84">
        <v>2</v>
      </c>
      <c r="V28" s="84">
        <v>1</v>
      </c>
      <c r="W28" s="94">
        <f>W24+W27</f>
        <v>1176</v>
      </c>
    </row>
  </sheetData>
  <mergeCells count="22">
    <mergeCell ref="P25:P26"/>
    <mergeCell ref="Q25:Q26"/>
    <mergeCell ref="R25:R26"/>
    <mergeCell ref="S25:S26"/>
    <mergeCell ref="T25:T26"/>
    <mergeCell ref="W25:W26"/>
    <mergeCell ref="J25:J26"/>
    <mergeCell ref="K25:K26"/>
    <mergeCell ref="L25:L26"/>
    <mergeCell ref="M25:M26"/>
    <mergeCell ref="N25:N26"/>
    <mergeCell ref="O25:O26"/>
    <mergeCell ref="B2:B3"/>
    <mergeCell ref="C2:T2"/>
    <mergeCell ref="W2:W3"/>
    <mergeCell ref="C25:C26"/>
    <mergeCell ref="D25:D26"/>
    <mergeCell ref="E25:E26"/>
    <mergeCell ref="F25:F26"/>
    <mergeCell ref="G25:G26"/>
    <mergeCell ref="H25:H26"/>
    <mergeCell ref="I25:I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995A0-7197-4170-B4A3-E0DE6F66A102}">
  <dimension ref="A1"/>
  <sheetViews>
    <sheetView workbookViewId="0">
      <selection activeCell="S15" sqref="S1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BEAFA-1BF5-4BB7-BE96-89E353676BD8}">
  <dimension ref="A1"/>
  <sheetViews>
    <sheetView workbookViewId="0">
      <selection activeCell="H15" sqref="H15"/>
    </sheetView>
  </sheetViews>
  <sheetFormatPr baseColWidth="10" defaultRowHeight="15" x14ac:dyDescent="0.25"/>
  <sheetData/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0E42B-296B-45FE-B1AA-D46C77779EB6}">
  <dimension ref="A1"/>
  <sheetViews>
    <sheetView workbookViewId="0">
      <selection activeCell="I16" sqref="I1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C3779-5C09-414A-89D4-9882EE7E5C85}">
  <dimension ref="A1"/>
  <sheetViews>
    <sheetView workbookViewId="0">
      <selection activeCell="S26" sqref="S2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CDC13-4B62-4F0C-8D18-64E731D61B1B}">
  <dimension ref="B3:Z14"/>
  <sheetViews>
    <sheetView workbookViewId="0">
      <selection activeCell="L23" sqref="L23"/>
    </sheetView>
  </sheetViews>
  <sheetFormatPr baseColWidth="10" defaultRowHeight="15" x14ac:dyDescent="0.25"/>
  <sheetData>
    <row r="3" spans="2:26" x14ac:dyDescent="0.25">
      <c r="B3" s="1" t="s">
        <v>33</v>
      </c>
      <c r="C3" s="2" t="s">
        <v>34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4"/>
      <c r="Z3" s="5" t="s">
        <v>32</v>
      </c>
    </row>
    <row r="4" spans="2:26" x14ac:dyDescent="0.25">
      <c r="B4" s="1"/>
      <c r="C4" s="6" t="s">
        <v>35</v>
      </c>
      <c r="D4" s="6" t="s">
        <v>36</v>
      </c>
      <c r="E4" s="6" t="s">
        <v>37</v>
      </c>
      <c r="F4" s="6" t="s">
        <v>38</v>
      </c>
      <c r="G4" s="6" t="s">
        <v>39</v>
      </c>
      <c r="H4" s="6" t="s">
        <v>40</v>
      </c>
      <c r="I4" s="6" t="s">
        <v>41</v>
      </c>
      <c r="J4" s="6" t="s">
        <v>42</v>
      </c>
      <c r="K4" s="6" t="s">
        <v>43</v>
      </c>
      <c r="L4" s="6" t="s">
        <v>44</v>
      </c>
      <c r="M4" s="6" t="s">
        <v>45</v>
      </c>
      <c r="N4" s="6" t="s">
        <v>46</v>
      </c>
      <c r="O4" s="6" t="s">
        <v>47</v>
      </c>
      <c r="P4" s="6" t="s">
        <v>48</v>
      </c>
      <c r="Q4" s="6" t="s">
        <v>49</v>
      </c>
      <c r="R4" s="6" t="s">
        <v>50</v>
      </c>
      <c r="S4" s="6" t="s">
        <v>51</v>
      </c>
      <c r="T4" s="6" t="s">
        <v>52</v>
      </c>
      <c r="U4" s="6" t="s">
        <v>53</v>
      </c>
      <c r="V4" s="6" t="s">
        <v>54</v>
      </c>
      <c r="W4" s="7" t="s">
        <v>55</v>
      </c>
      <c r="X4" s="7" t="s">
        <v>56</v>
      </c>
      <c r="Y4" s="7" t="s">
        <v>57</v>
      </c>
      <c r="Z4" s="5"/>
    </row>
    <row r="5" spans="2:26" x14ac:dyDescent="0.25">
      <c r="B5" s="8" t="s">
        <v>58</v>
      </c>
      <c r="C5" s="9">
        <v>2227</v>
      </c>
      <c r="D5" s="9">
        <v>1957</v>
      </c>
      <c r="E5" s="9">
        <v>2554</v>
      </c>
      <c r="F5" s="9">
        <v>3810</v>
      </c>
      <c r="G5" s="9">
        <v>6078</v>
      </c>
      <c r="H5" s="9">
        <v>6176</v>
      </c>
      <c r="I5" s="9">
        <v>5105</v>
      </c>
      <c r="J5" s="9">
        <v>4568</v>
      </c>
      <c r="K5" s="9">
        <v>5734</v>
      </c>
      <c r="L5" s="9">
        <v>5312</v>
      </c>
      <c r="M5" s="9">
        <v>5215</v>
      </c>
      <c r="N5" s="9">
        <v>5299</v>
      </c>
      <c r="O5" s="9">
        <v>2234</v>
      </c>
      <c r="P5" s="9">
        <v>2772</v>
      </c>
      <c r="Q5" s="9">
        <v>3278</v>
      </c>
      <c r="R5" s="9">
        <v>2415</v>
      </c>
      <c r="S5" s="9">
        <v>2225</v>
      </c>
      <c r="T5" s="9">
        <v>1737</v>
      </c>
      <c r="U5" s="9">
        <v>1598</v>
      </c>
      <c r="V5" s="9">
        <v>1801</v>
      </c>
      <c r="W5" s="10">
        <v>1280</v>
      </c>
      <c r="X5" s="10">
        <v>1066</v>
      </c>
      <c r="Y5" s="10">
        <v>83</v>
      </c>
      <c r="Z5" s="11">
        <f>SUM(Tabla1257[[#This Row],[2002]:[2024]])</f>
        <v>74524</v>
      </c>
    </row>
    <row r="6" spans="2:26" x14ac:dyDescent="0.25">
      <c r="B6" s="8" t="s">
        <v>59</v>
      </c>
      <c r="C6" s="9">
        <v>7</v>
      </c>
      <c r="D6" s="9">
        <v>40</v>
      </c>
      <c r="E6" s="9">
        <v>349</v>
      </c>
      <c r="F6" s="9">
        <v>461</v>
      </c>
      <c r="G6" s="9">
        <v>563</v>
      </c>
      <c r="H6" s="9">
        <v>1631</v>
      </c>
      <c r="I6" s="9">
        <v>1116</v>
      </c>
      <c r="J6" s="9">
        <v>1385</v>
      </c>
      <c r="K6" s="9">
        <v>1911</v>
      </c>
      <c r="L6" s="9">
        <v>1652</v>
      </c>
      <c r="M6" s="9">
        <v>1819</v>
      </c>
      <c r="N6" s="9">
        <v>1361</v>
      </c>
      <c r="O6" s="9">
        <v>2134</v>
      </c>
      <c r="P6" s="9">
        <v>2715</v>
      </c>
      <c r="Q6" s="9">
        <v>2560</v>
      </c>
      <c r="R6" s="9">
        <v>2792</v>
      </c>
      <c r="S6" s="9">
        <v>2462</v>
      </c>
      <c r="T6" s="9">
        <v>1587</v>
      </c>
      <c r="U6" s="9">
        <v>1484</v>
      </c>
      <c r="V6" s="9">
        <v>1564</v>
      </c>
      <c r="W6" s="9">
        <v>1730</v>
      </c>
      <c r="X6" s="9">
        <v>2508</v>
      </c>
      <c r="Y6" s="9">
        <v>123</v>
      </c>
      <c r="Z6" s="11">
        <f>SUM(Tabla1257[[#This Row],[2002]:[2024]])</f>
        <v>33954</v>
      </c>
    </row>
    <row r="7" spans="2:26" x14ac:dyDescent="0.25">
      <c r="B7" s="8" t="s">
        <v>60</v>
      </c>
      <c r="C7" s="9">
        <v>102</v>
      </c>
      <c r="D7" s="9">
        <v>192</v>
      </c>
      <c r="E7" s="9">
        <v>332</v>
      </c>
      <c r="F7" s="9">
        <v>285</v>
      </c>
      <c r="G7" s="9">
        <v>360</v>
      </c>
      <c r="H7" s="9">
        <v>1174</v>
      </c>
      <c r="I7" s="9">
        <v>1109</v>
      </c>
      <c r="J7" s="9">
        <v>996</v>
      </c>
      <c r="K7" s="9">
        <v>1337</v>
      </c>
      <c r="L7" s="9">
        <v>1239</v>
      </c>
      <c r="M7" s="9">
        <v>1910</v>
      </c>
      <c r="N7" s="9">
        <v>2033</v>
      </c>
      <c r="O7" s="9">
        <v>2226</v>
      </c>
      <c r="P7" s="9">
        <v>2782</v>
      </c>
      <c r="Q7" s="9">
        <v>2810</v>
      </c>
      <c r="R7" s="9">
        <v>2058</v>
      </c>
      <c r="S7" s="9">
        <v>2557</v>
      </c>
      <c r="T7" s="9">
        <v>1628</v>
      </c>
      <c r="U7" s="9">
        <v>1333</v>
      </c>
      <c r="V7" s="9">
        <v>1469</v>
      </c>
      <c r="W7" s="9">
        <v>1696</v>
      </c>
      <c r="X7" s="9">
        <v>2316</v>
      </c>
      <c r="Y7" s="9">
        <v>128</v>
      </c>
      <c r="Z7" s="11">
        <f>SUM(Tabla1257[[#This Row],[2002]:[2024]])</f>
        <v>32072</v>
      </c>
    </row>
    <row r="8" spans="2:26" x14ac:dyDescent="0.25">
      <c r="B8" s="8" t="s">
        <v>61</v>
      </c>
      <c r="C8" s="9">
        <v>278</v>
      </c>
      <c r="D8" s="9">
        <v>338</v>
      </c>
      <c r="E8" s="9">
        <v>510</v>
      </c>
      <c r="F8" s="9">
        <v>459</v>
      </c>
      <c r="G8" s="9">
        <v>606</v>
      </c>
      <c r="H8" s="9">
        <v>1444</v>
      </c>
      <c r="I8" s="9">
        <v>1191</v>
      </c>
      <c r="J8" s="9">
        <v>1341</v>
      </c>
      <c r="K8" s="9">
        <v>1201</v>
      </c>
      <c r="L8" s="9">
        <v>1057</v>
      </c>
      <c r="M8" s="9">
        <v>1349</v>
      </c>
      <c r="N8" s="9">
        <v>1603</v>
      </c>
      <c r="O8" s="9">
        <v>1132</v>
      </c>
      <c r="P8" s="9">
        <v>1207</v>
      </c>
      <c r="Q8" s="9">
        <v>1175</v>
      </c>
      <c r="R8" s="9">
        <v>2031</v>
      </c>
      <c r="S8" s="9">
        <v>2788</v>
      </c>
      <c r="T8" s="9">
        <v>2026</v>
      </c>
      <c r="U8" s="9">
        <v>846</v>
      </c>
      <c r="V8" s="9">
        <v>516</v>
      </c>
      <c r="W8" s="9">
        <v>556</v>
      </c>
      <c r="X8" s="9">
        <v>319</v>
      </c>
      <c r="Y8" s="9">
        <v>14</v>
      </c>
      <c r="Z8" s="11">
        <f>SUM(Tabla1257[[#This Row],[2002]:[2024]])</f>
        <v>23987</v>
      </c>
    </row>
    <row r="9" spans="2:26" x14ac:dyDescent="0.25">
      <c r="B9" s="8" t="s">
        <v>62</v>
      </c>
      <c r="C9" s="9">
        <v>336</v>
      </c>
      <c r="D9" s="9">
        <v>540</v>
      </c>
      <c r="E9" s="9">
        <v>221</v>
      </c>
      <c r="F9" s="9">
        <v>144</v>
      </c>
      <c r="G9" s="9">
        <v>357</v>
      </c>
      <c r="H9" s="9">
        <v>384</v>
      </c>
      <c r="I9" s="9">
        <v>211</v>
      </c>
      <c r="J9" s="9">
        <v>382</v>
      </c>
      <c r="K9" s="9">
        <v>439</v>
      </c>
      <c r="L9" s="9">
        <v>409</v>
      </c>
      <c r="M9" s="9">
        <v>591</v>
      </c>
      <c r="N9" s="9">
        <v>783</v>
      </c>
      <c r="O9" s="9">
        <v>1208</v>
      </c>
      <c r="P9" s="9">
        <v>377</v>
      </c>
      <c r="Q9" s="9">
        <v>643</v>
      </c>
      <c r="R9" s="9">
        <v>204</v>
      </c>
      <c r="S9" s="9">
        <v>147</v>
      </c>
      <c r="T9" s="9">
        <v>194</v>
      </c>
      <c r="U9" s="9">
        <v>204</v>
      </c>
      <c r="V9" s="9">
        <v>181</v>
      </c>
      <c r="W9" s="9">
        <v>111</v>
      </c>
      <c r="X9" s="9">
        <v>408</v>
      </c>
      <c r="Y9" s="12" t="s">
        <v>63</v>
      </c>
      <c r="Z9" s="11">
        <f>SUM(Tabla1257[[#This Row],[2002]:[2024]])</f>
        <v>8474</v>
      </c>
    </row>
    <row r="10" spans="2:26" x14ac:dyDescent="0.25">
      <c r="B10" s="8" t="s">
        <v>64</v>
      </c>
      <c r="C10" s="9">
        <v>14</v>
      </c>
      <c r="D10" s="9">
        <v>34</v>
      </c>
      <c r="E10" s="9">
        <v>70</v>
      </c>
      <c r="F10" s="9">
        <v>62</v>
      </c>
      <c r="G10" s="9">
        <v>85</v>
      </c>
      <c r="H10" s="9">
        <v>286</v>
      </c>
      <c r="I10" s="9">
        <v>226</v>
      </c>
      <c r="J10" s="9">
        <v>226</v>
      </c>
      <c r="K10" s="9">
        <v>414</v>
      </c>
      <c r="L10" s="9">
        <v>381</v>
      </c>
      <c r="M10" s="9">
        <v>476</v>
      </c>
      <c r="N10" s="9">
        <v>633</v>
      </c>
      <c r="O10" s="9">
        <v>799</v>
      </c>
      <c r="P10" s="9">
        <v>1077</v>
      </c>
      <c r="Q10" s="9">
        <v>1</v>
      </c>
      <c r="R10" s="12" t="s">
        <v>63</v>
      </c>
      <c r="S10" s="12" t="s">
        <v>63</v>
      </c>
      <c r="T10" s="12" t="s">
        <v>63</v>
      </c>
      <c r="U10" s="12" t="s">
        <v>63</v>
      </c>
      <c r="V10" s="12" t="s">
        <v>63</v>
      </c>
      <c r="W10" s="12" t="s">
        <v>63</v>
      </c>
      <c r="X10" s="12" t="s">
        <v>63</v>
      </c>
      <c r="Y10" s="12" t="s">
        <v>63</v>
      </c>
      <c r="Z10" s="11">
        <f>SUM(Tabla1257[[#This Row],[2002]:[2024]])</f>
        <v>4784</v>
      </c>
    </row>
    <row r="11" spans="2:26" x14ac:dyDescent="0.25">
      <c r="B11" s="8" t="s">
        <v>65</v>
      </c>
      <c r="C11" s="9">
        <v>20</v>
      </c>
      <c r="D11" s="9">
        <v>19</v>
      </c>
      <c r="E11" s="9">
        <v>19</v>
      </c>
      <c r="F11" s="9">
        <v>15</v>
      </c>
      <c r="G11" s="9">
        <v>27</v>
      </c>
      <c r="H11" s="9">
        <v>77</v>
      </c>
      <c r="I11" s="9">
        <v>76</v>
      </c>
      <c r="J11" s="9">
        <v>67</v>
      </c>
      <c r="K11" s="9">
        <v>100</v>
      </c>
      <c r="L11" s="9">
        <v>110</v>
      </c>
      <c r="M11" s="9">
        <v>86</v>
      </c>
      <c r="N11" s="9">
        <v>57</v>
      </c>
      <c r="O11" s="9">
        <v>76</v>
      </c>
      <c r="P11" s="9">
        <v>75</v>
      </c>
      <c r="Q11" s="9">
        <v>196</v>
      </c>
      <c r="R11" s="9">
        <v>143</v>
      </c>
      <c r="S11" s="9">
        <v>206</v>
      </c>
      <c r="T11" s="9">
        <v>116</v>
      </c>
      <c r="U11" s="9">
        <v>123</v>
      </c>
      <c r="V11" s="9">
        <v>115</v>
      </c>
      <c r="W11" s="9">
        <v>176</v>
      </c>
      <c r="X11" s="9">
        <v>207</v>
      </c>
      <c r="Y11" s="9">
        <v>39</v>
      </c>
      <c r="Z11" s="11">
        <f>SUM(Tabla1257[[#This Row],[2002]:[2024]])</f>
        <v>2145</v>
      </c>
    </row>
    <row r="12" spans="2:26" x14ac:dyDescent="0.25">
      <c r="B12" s="8" t="s">
        <v>66</v>
      </c>
      <c r="C12" s="12" t="s">
        <v>63</v>
      </c>
      <c r="D12" s="9">
        <v>1</v>
      </c>
      <c r="E12" s="9">
        <v>4</v>
      </c>
      <c r="F12" s="9">
        <v>3</v>
      </c>
      <c r="G12" s="9">
        <v>4</v>
      </c>
      <c r="H12" s="9">
        <v>2</v>
      </c>
      <c r="I12" s="9">
        <v>35</v>
      </c>
      <c r="J12" s="9">
        <v>112</v>
      </c>
      <c r="K12" s="9">
        <v>160</v>
      </c>
      <c r="L12" s="9">
        <v>164</v>
      </c>
      <c r="M12" s="9">
        <v>221</v>
      </c>
      <c r="N12" s="9">
        <v>103</v>
      </c>
      <c r="O12" s="9">
        <v>94</v>
      </c>
      <c r="P12" s="9">
        <v>62</v>
      </c>
      <c r="Q12" s="9">
        <v>48</v>
      </c>
      <c r="R12" s="9">
        <v>91</v>
      </c>
      <c r="S12" s="9">
        <v>43</v>
      </c>
      <c r="T12" s="9">
        <v>9</v>
      </c>
      <c r="U12" s="9">
        <v>17</v>
      </c>
      <c r="V12" s="9">
        <v>2</v>
      </c>
      <c r="W12" s="9">
        <v>1</v>
      </c>
      <c r="X12" s="12" t="s">
        <v>63</v>
      </c>
      <c r="Y12" s="12" t="s">
        <v>63</v>
      </c>
      <c r="Z12" s="11">
        <f>SUM(Tabla1257[[#This Row],[2002]:[2024]])</f>
        <v>1176</v>
      </c>
    </row>
    <row r="13" spans="2:26" x14ac:dyDescent="0.25">
      <c r="B13" s="8" t="s">
        <v>67</v>
      </c>
      <c r="C13" s="13">
        <v>464</v>
      </c>
      <c r="D13" s="9">
        <v>382</v>
      </c>
      <c r="E13" s="9">
        <v>40</v>
      </c>
      <c r="F13" s="9">
        <v>50</v>
      </c>
      <c r="G13" s="9">
        <v>217</v>
      </c>
      <c r="H13" s="9">
        <v>6</v>
      </c>
      <c r="I13" s="12" t="s">
        <v>63</v>
      </c>
      <c r="J13" s="12" t="s">
        <v>63</v>
      </c>
      <c r="K13" s="12" t="s">
        <v>63</v>
      </c>
      <c r="L13" s="12" t="s">
        <v>63</v>
      </c>
      <c r="M13" s="12" t="s">
        <v>63</v>
      </c>
      <c r="N13" s="12" t="s">
        <v>63</v>
      </c>
      <c r="O13" s="12" t="s">
        <v>63</v>
      </c>
      <c r="P13" s="12" t="s">
        <v>63</v>
      </c>
      <c r="Q13" s="12" t="s">
        <v>63</v>
      </c>
      <c r="R13" s="12" t="s">
        <v>63</v>
      </c>
      <c r="S13" s="12" t="s">
        <v>63</v>
      </c>
      <c r="T13" s="12" t="s">
        <v>63</v>
      </c>
      <c r="U13" s="12" t="s">
        <v>63</v>
      </c>
      <c r="V13" s="14" t="s">
        <v>63</v>
      </c>
      <c r="W13" s="12" t="s">
        <v>63</v>
      </c>
      <c r="X13" s="12" t="s">
        <v>63</v>
      </c>
      <c r="Y13" s="15" t="s">
        <v>63</v>
      </c>
      <c r="Z13" s="11">
        <f>SUM(Tabla1257[[#This Row],[2002]:[2024]])</f>
        <v>1159</v>
      </c>
    </row>
    <row r="14" spans="2:26" x14ac:dyDescent="0.25">
      <c r="B14" s="8" t="s">
        <v>32</v>
      </c>
      <c r="C14" s="11">
        <f>SUBTOTAL(109,Tabla1257[2002])</f>
        <v>3448</v>
      </c>
      <c r="D14" s="11">
        <f>SUBTOTAL(109,Tabla1257[2003])</f>
        <v>3503</v>
      </c>
      <c r="E14" s="11">
        <f>SUBTOTAL(109,Tabla1257[2004])</f>
        <v>4099</v>
      </c>
      <c r="F14" s="11">
        <f>SUBTOTAL(109,Tabla1257[2005])</f>
        <v>5289</v>
      </c>
      <c r="G14" s="11">
        <f>SUBTOTAL(109,Tabla1257[2006])</f>
        <v>8297</v>
      </c>
      <c r="H14" s="11">
        <f>SUBTOTAL(109,Tabla1257[2007])</f>
        <v>11180</v>
      </c>
      <c r="I14" s="11">
        <f>SUBTOTAL(109,Tabla1257[2008])</f>
        <v>9069</v>
      </c>
      <c r="J14" s="11">
        <f>SUBTOTAL(109,Tabla1257[2009])</f>
        <v>9077</v>
      </c>
      <c r="K14" s="11">
        <f>SUBTOTAL(109,Tabla1257[2010])</f>
        <v>11296</v>
      </c>
      <c r="L14" s="11">
        <f>SUBTOTAL(109,Tabla1257[2011])</f>
        <v>10324</v>
      </c>
      <c r="M14" s="11">
        <f>SUBTOTAL(109,Tabla1257[2012])</f>
        <v>11667</v>
      </c>
      <c r="N14" s="11">
        <f>SUBTOTAL(109,Tabla1257[2013])</f>
        <v>11872</v>
      </c>
      <c r="O14" s="11">
        <f>SUBTOTAL(109,Tabla1257[2014])</f>
        <v>9903</v>
      </c>
      <c r="P14" s="11">
        <f>SUBTOTAL(109,Tabla1257[2015])</f>
        <v>11067</v>
      </c>
      <c r="Q14" s="11">
        <f>SUBTOTAL(109,Tabla1257[2016])</f>
        <v>10711</v>
      </c>
      <c r="R14" s="11">
        <f>SUBTOTAL(109,Tabla1257[2017])</f>
        <v>9734</v>
      </c>
      <c r="S14" s="11">
        <f>SUBTOTAL(109,Tabla1257[2018])</f>
        <v>10428</v>
      </c>
      <c r="T14" s="11">
        <f>SUBTOTAL(109,Tabla1257[2019])</f>
        <v>7297</v>
      </c>
      <c r="U14" s="11">
        <f>SUBTOTAL(109,Tabla1257[2020])</f>
        <v>5605</v>
      </c>
      <c r="V14" s="11">
        <f>SUBTOTAL(109,Tabla1257[2021])</f>
        <v>5648</v>
      </c>
      <c r="W14" s="11">
        <f>SUBTOTAL(109,Tabla1257[2022])</f>
        <v>5550</v>
      </c>
      <c r="X14" s="11">
        <f>SUBTOTAL(109,Tabla1257[2023])</f>
        <v>6824</v>
      </c>
      <c r="Y14" s="11"/>
      <c r="Z14" s="11">
        <f>SUM(Z5:Z13)</f>
        <v>182275</v>
      </c>
    </row>
  </sheetData>
  <mergeCells count="3">
    <mergeCell ref="B3:B4"/>
    <mergeCell ref="C3:Y3"/>
    <mergeCell ref="Z3:Z4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244C3-9FC7-41AF-8B5D-A3C41E14F5BB}">
  <dimension ref="A1"/>
  <sheetViews>
    <sheetView workbookViewId="0">
      <selection activeCell="Q20" sqref="Q20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35</vt:i4>
      </vt:variant>
    </vt:vector>
  </HeadingPairs>
  <TitlesOfParts>
    <vt:vector size="35" baseType="lpstr">
      <vt:lpstr>Hoja1</vt:lpstr>
      <vt:lpstr>Hoja2</vt:lpstr>
      <vt:lpstr>Hoja3</vt:lpstr>
      <vt:lpstr>Hoja4</vt:lpstr>
      <vt:lpstr>Hoja5</vt:lpstr>
      <vt:lpstr>Hoja6</vt:lpstr>
      <vt:lpstr>Hoja7</vt:lpstr>
      <vt:lpstr>Hoja8</vt:lpstr>
      <vt:lpstr>Hoja9</vt:lpstr>
      <vt:lpstr>Hoja10</vt:lpstr>
      <vt:lpstr>Hoja11</vt:lpstr>
      <vt:lpstr>Hoja12</vt:lpstr>
      <vt:lpstr>Hoja13</vt:lpstr>
      <vt:lpstr>Hoja14</vt:lpstr>
      <vt:lpstr>Hoja15</vt:lpstr>
      <vt:lpstr>Hoja16</vt:lpstr>
      <vt:lpstr>Hoja17</vt:lpstr>
      <vt:lpstr>Hoja18</vt:lpstr>
      <vt:lpstr>Hoja19</vt:lpstr>
      <vt:lpstr>Hoja20</vt:lpstr>
      <vt:lpstr>Hoja21</vt:lpstr>
      <vt:lpstr>Hoja22</vt:lpstr>
      <vt:lpstr>Hoja23</vt:lpstr>
      <vt:lpstr>Hoja24</vt:lpstr>
      <vt:lpstr>Hoja25</vt:lpstr>
      <vt:lpstr>Hoja26</vt:lpstr>
      <vt:lpstr>Hoja27</vt:lpstr>
      <vt:lpstr>Hoja28</vt:lpstr>
      <vt:lpstr>Hoja29</vt:lpstr>
      <vt:lpstr>Hoja30</vt:lpstr>
      <vt:lpstr>Hoja31</vt:lpstr>
      <vt:lpstr>Hoja32</vt:lpstr>
      <vt:lpstr>Hoja33</vt:lpstr>
      <vt:lpstr>Hoja34</vt:lpstr>
      <vt:lpstr>Hoja35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Adrian Acuña Anaya</dc:creator>
  <cp:lastModifiedBy>Arturo Adrian Acuña Anaya</cp:lastModifiedBy>
  <dcterms:created xsi:type="dcterms:W3CDTF">2025-12-02T00:34:08Z</dcterms:created>
  <dcterms:modified xsi:type="dcterms:W3CDTF">2025-12-02T01:01:48Z</dcterms:modified>
</cp:coreProperties>
</file>