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a\AESII\DGICR\DEIA\SIE\Informe Estadístico\Mayo 2026\"/>
    </mc:Choice>
  </mc:AlternateContent>
  <xr:revisionPtr revIDLastSave="0" documentId="8_{934DA11F-8B39-4E5B-8415-0B32259A80AA}" xr6:coauthVersionLast="47" xr6:coauthVersionMax="47" xr10:uidLastSave="{00000000-0000-0000-0000-000000000000}"/>
  <bookViews>
    <workbookView xWindow="-120" yWindow="-120" windowWidth="29040" windowHeight="15720" firstSheet="20" activeTab="32" xr2:uid="{307FE6C9-3540-4B7F-BCDE-A8F2460F1B09}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  <sheet name="Hoja11" sheetId="11" r:id="rId11"/>
    <sheet name="Hoja12" sheetId="12" r:id="rId12"/>
    <sheet name="Hoja13" sheetId="13" r:id="rId13"/>
    <sheet name="Hoja14" sheetId="14" r:id="rId14"/>
    <sheet name="Hoja15" sheetId="15" r:id="rId15"/>
    <sheet name="Hoja16" sheetId="16" r:id="rId16"/>
    <sheet name="Hoja17" sheetId="17" r:id="rId17"/>
    <sheet name="Hoja18" sheetId="18" r:id="rId18"/>
    <sheet name="Hoja19" sheetId="19" r:id="rId19"/>
    <sheet name="Hoja20" sheetId="20" r:id="rId20"/>
    <sheet name="Hoja21" sheetId="21" r:id="rId21"/>
    <sheet name="Hoja22" sheetId="22" r:id="rId22"/>
    <sheet name="Hoja23" sheetId="23" r:id="rId23"/>
    <sheet name="Hoja24" sheetId="24" r:id="rId24"/>
    <sheet name="Hoja25" sheetId="25" r:id="rId25"/>
    <sheet name="Hoja26" sheetId="26" r:id="rId26"/>
    <sheet name="Hoja27" sheetId="27" r:id="rId27"/>
    <sheet name="Hoja28" sheetId="28" r:id="rId28"/>
    <sheet name="Hoja29" sheetId="29" r:id="rId29"/>
    <sheet name="Hoja30" sheetId="30" r:id="rId30"/>
    <sheet name="Hoja31" sheetId="31" r:id="rId31"/>
    <sheet name="Hoja32" sheetId="32" r:id="rId32"/>
    <sheet name="Hoja33" sheetId="33" r:id="rId33"/>
  </sheets>
  <externalReferences>
    <externalReference r:id="rId3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33" l="1"/>
  <c r="V25" i="33"/>
  <c r="U25" i="33"/>
  <c r="T25" i="33"/>
  <c r="T29" i="33" s="1"/>
  <c r="S25" i="33"/>
  <c r="S29" i="33" s="1"/>
  <c r="R25" i="33"/>
  <c r="R29" i="33" s="1"/>
  <c r="Q25" i="33"/>
  <c r="Q29" i="33" s="1"/>
  <c r="P25" i="33"/>
  <c r="P29" i="33" s="1"/>
  <c r="O25" i="33"/>
  <c r="O29" i="33" s="1"/>
  <c r="N25" i="33"/>
  <c r="N29" i="33" s="1"/>
  <c r="M25" i="33"/>
  <c r="M29" i="33" s="1"/>
  <c r="L25" i="33"/>
  <c r="K25" i="33"/>
  <c r="K29" i="33" s="1"/>
  <c r="J25" i="33"/>
  <c r="J29" i="33" s="1"/>
  <c r="I25" i="33"/>
  <c r="I29" i="33" s="1"/>
  <c r="H25" i="33"/>
  <c r="H29" i="33" s="1"/>
  <c r="G25" i="33"/>
  <c r="G29" i="33" s="1"/>
  <c r="F25" i="33"/>
  <c r="F29" i="33" s="1"/>
  <c r="E25" i="33"/>
  <c r="E29" i="33" s="1"/>
  <c r="D25" i="33"/>
  <c r="D29" i="33" s="1"/>
  <c r="C25" i="33"/>
  <c r="C29" i="33" s="1"/>
  <c r="W24" i="33"/>
  <c r="W23" i="33"/>
  <c r="W22" i="33"/>
  <c r="W21" i="33"/>
  <c r="W20" i="33"/>
  <c r="W19" i="33"/>
  <c r="W18" i="33"/>
  <c r="W17" i="33"/>
  <c r="W16" i="33"/>
  <c r="W15" i="33"/>
  <c r="W14" i="33"/>
  <c r="W13" i="33"/>
  <c r="W12" i="33"/>
  <c r="W11" i="33"/>
  <c r="W10" i="33"/>
  <c r="W9" i="33"/>
  <c r="W8" i="33"/>
  <c r="W7" i="33"/>
  <c r="W6" i="33"/>
  <c r="W5" i="33"/>
  <c r="W25" i="33" s="1"/>
  <c r="W29" i="33" s="1"/>
  <c r="Q32" i="31"/>
  <c r="P32" i="31"/>
  <c r="O32" i="31"/>
  <c r="N32" i="31"/>
  <c r="M32" i="31"/>
  <c r="L32" i="31"/>
  <c r="K32" i="31"/>
  <c r="J32" i="31"/>
  <c r="I32" i="31"/>
  <c r="H32" i="31"/>
  <c r="G32" i="31"/>
  <c r="F32" i="31"/>
  <c r="E32" i="31"/>
  <c r="D32" i="31"/>
  <c r="C32" i="31"/>
  <c r="R31" i="31"/>
  <c r="R30" i="31"/>
  <c r="R29" i="31"/>
  <c r="R28" i="31"/>
  <c r="R27" i="31"/>
  <c r="R26" i="31"/>
  <c r="R25" i="31"/>
  <c r="R24" i="31"/>
  <c r="R23" i="31"/>
  <c r="R22" i="31"/>
  <c r="R21" i="31"/>
  <c r="R20" i="31"/>
  <c r="R19" i="31"/>
  <c r="R18" i="31"/>
  <c r="R17" i="31"/>
  <c r="R16" i="31"/>
  <c r="R15" i="31"/>
  <c r="R14" i="31"/>
  <c r="R13" i="31"/>
  <c r="R12" i="31"/>
  <c r="R11" i="31"/>
  <c r="R10" i="31"/>
  <c r="R9" i="31"/>
  <c r="R8" i="31"/>
  <c r="R7" i="31"/>
  <c r="R6" i="31"/>
  <c r="R5" i="31"/>
  <c r="R32" i="31" s="1"/>
  <c r="E19" i="30"/>
  <c r="D19" i="30"/>
  <c r="C19" i="30"/>
  <c r="F19" i="30" s="1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F5" i="30"/>
  <c r="F4" i="30"/>
  <c r="Y34" i="28"/>
  <c r="X34" i="28"/>
  <c r="W34" i="28"/>
  <c r="V34" i="28"/>
  <c r="U34" i="28"/>
  <c r="T34" i="28"/>
  <c r="S34" i="28"/>
  <c r="R34" i="28"/>
  <c r="Q34" i="28"/>
  <c r="P34" i="28"/>
  <c r="O34" i="28"/>
  <c r="N34" i="28"/>
  <c r="M34" i="28"/>
  <c r="L34" i="28"/>
  <c r="K34" i="28"/>
  <c r="J34" i="28"/>
  <c r="I34" i="28"/>
  <c r="H34" i="28"/>
  <c r="G34" i="28"/>
  <c r="F34" i="28"/>
  <c r="E34" i="28"/>
  <c r="D34" i="28"/>
  <c r="C34" i="28"/>
  <c r="Z34" i="28" s="1"/>
  <c r="Z33" i="28"/>
  <c r="Z32" i="28"/>
  <c r="Z31" i="28"/>
  <c r="Z30" i="28"/>
  <c r="Z29" i="28"/>
  <c r="Z28" i="28"/>
  <c r="Z27" i="28"/>
  <c r="Z26" i="28"/>
  <c r="Z25" i="28"/>
  <c r="Z24" i="28"/>
  <c r="Z23" i="28"/>
  <c r="Z22" i="28"/>
  <c r="Z21" i="28"/>
  <c r="Z20" i="28"/>
  <c r="Z19" i="28"/>
  <c r="Z18" i="28"/>
  <c r="Z17" i="28"/>
  <c r="Z16" i="28"/>
  <c r="Z15" i="28"/>
  <c r="Z14" i="28"/>
  <c r="Z13" i="28"/>
  <c r="Z12" i="28"/>
  <c r="Z11" i="28"/>
  <c r="Z10" i="28"/>
  <c r="Z9" i="28"/>
  <c r="Z8" i="28"/>
  <c r="Z7" i="28"/>
  <c r="Z6" i="28"/>
  <c r="Z5" i="28"/>
  <c r="E27" i="27"/>
  <c r="D27" i="27"/>
  <c r="C27" i="27"/>
  <c r="F27" i="27" s="1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F5" i="27"/>
  <c r="F4" i="27"/>
  <c r="Y34" i="25"/>
  <c r="X34" i="25"/>
  <c r="W34" i="25"/>
  <c r="V34" i="25"/>
  <c r="U34" i="25"/>
  <c r="T34" i="25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D34" i="25"/>
  <c r="C34" i="25"/>
  <c r="Z34" i="25" s="1"/>
  <c r="Z33" i="25"/>
  <c r="Z32" i="25"/>
  <c r="Z31" i="25"/>
  <c r="Z30" i="25"/>
  <c r="Z29" i="25"/>
  <c r="Z28" i="25"/>
  <c r="Z27" i="25"/>
  <c r="Z26" i="25"/>
  <c r="Z25" i="25"/>
  <c r="Z24" i="25"/>
  <c r="Z23" i="25"/>
  <c r="Z22" i="25"/>
  <c r="Z21" i="25"/>
  <c r="Z20" i="25"/>
  <c r="Z19" i="25"/>
  <c r="Z18" i="25"/>
  <c r="Z17" i="25"/>
  <c r="Z16" i="25"/>
  <c r="Z15" i="25"/>
  <c r="Z14" i="25"/>
  <c r="Z13" i="25"/>
  <c r="Z12" i="25"/>
  <c r="Z11" i="25"/>
  <c r="Z10" i="25"/>
  <c r="Z9" i="25"/>
  <c r="Z8" i="25"/>
  <c r="Z7" i="25"/>
  <c r="Z6" i="25"/>
  <c r="Z5" i="25"/>
  <c r="E28" i="24"/>
  <c r="D28" i="24"/>
  <c r="C28" i="24"/>
  <c r="F28" i="24" s="1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5" i="24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Z34" i="22"/>
  <c r="Z33" i="22"/>
  <c r="Z32" i="22"/>
  <c r="Z31" i="22"/>
  <c r="Z30" i="22"/>
  <c r="Z29" i="22"/>
  <c r="Z28" i="22"/>
  <c r="Z27" i="22"/>
  <c r="Z26" i="22"/>
  <c r="Z25" i="22"/>
  <c r="Z24" i="22"/>
  <c r="Z23" i="22"/>
  <c r="Z22" i="22"/>
  <c r="Z21" i="22"/>
  <c r="Z20" i="22"/>
  <c r="Z19" i="22"/>
  <c r="Z18" i="22"/>
  <c r="Z35" i="22" s="1"/>
  <c r="Z17" i="22"/>
  <c r="Z16" i="22"/>
  <c r="Z15" i="22"/>
  <c r="Z14" i="22"/>
  <c r="Z13" i="22"/>
  <c r="Z12" i="22"/>
  <c r="Z11" i="22"/>
  <c r="Z10" i="22"/>
  <c r="Z9" i="22"/>
  <c r="Z8" i="22"/>
  <c r="Z7" i="22"/>
  <c r="Z6" i="22"/>
  <c r="Z5" i="22"/>
  <c r="F27" i="21"/>
  <c r="E27" i="21"/>
  <c r="D27" i="21"/>
  <c r="G27" i="21" s="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4" i="21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C35" i="19"/>
  <c r="B35" i="19"/>
  <c r="Y34" i="19"/>
  <c r="Y33" i="19"/>
  <c r="Y32" i="19"/>
  <c r="Y31" i="19"/>
  <c r="Y30" i="19"/>
  <c r="Y29" i="19"/>
  <c r="Y28" i="19"/>
  <c r="Y27" i="19"/>
  <c r="Y26" i="19"/>
  <c r="Y25" i="19"/>
  <c r="Y24" i="19"/>
  <c r="Y23" i="19"/>
  <c r="Y22" i="19"/>
  <c r="Y21" i="19"/>
  <c r="Y20" i="19"/>
  <c r="Y19" i="19"/>
  <c r="Y18" i="19"/>
  <c r="Y17" i="19"/>
  <c r="Y16" i="19"/>
  <c r="Y15" i="19"/>
  <c r="Y14" i="19"/>
  <c r="Y13" i="19"/>
  <c r="Y12" i="19"/>
  <c r="Y11" i="19"/>
  <c r="Y10" i="19"/>
  <c r="Y9" i="19"/>
  <c r="Y8" i="19"/>
  <c r="Y7" i="19"/>
  <c r="Y6" i="19"/>
  <c r="Y5" i="19"/>
  <c r="E26" i="18"/>
  <c r="D26" i="18"/>
  <c r="C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6" i="18" s="1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Y34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Z34" i="13" s="1"/>
  <c r="Z33" i="13"/>
  <c r="Z32" i="13"/>
  <c r="Z31" i="13"/>
  <c r="Z30" i="13"/>
  <c r="Z29" i="13"/>
  <c r="Z28" i="13"/>
  <c r="Z27" i="13"/>
  <c r="Z26" i="13"/>
  <c r="Z25" i="13"/>
  <c r="Z24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8" i="13"/>
  <c r="Z7" i="13"/>
  <c r="Z6" i="13"/>
  <c r="Z5" i="13"/>
  <c r="E27" i="12"/>
  <c r="D27" i="12"/>
  <c r="C27" i="12"/>
  <c r="F27" i="12" s="1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Z32" i="10"/>
  <c r="Z31" i="10"/>
  <c r="Z30" i="10"/>
  <c r="Z29" i="10"/>
  <c r="Z28" i="10"/>
  <c r="Z27" i="10"/>
  <c r="Z26" i="10"/>
  <c r="Z25" i="10"/>
  <c r="Z24" i="10"/>
  <c r="Z23" i="10"/>
  <c r="Z22" i="10"/>
  <c r="Z21" i="10"/>
  <c r="Z20" i="10"/>
  <c r="Z19" i="10"/>
  <c r="Z18" i="10"/>
  <c r="Z17" i="10"/>
  <c r="Z16" i="10"/>
  <c r="Z15" i="10"/>
  <c r="Z14" i="10"/>
  <c r="Z13" i="10"/>
  <c r="Z12" i="10"/>
  <c r="Z11" i="10"/>
  <c r="Z10" i="10"/>
  <c r="Z9" i="10"/>
  <c r="Z8" i="10"/>
  <c r="Z7" i="10"/>
  <c r="Z6" i="10"/>
  <c r="Z5" i="10"/>
  <c r="Z4" i="10"/>
  <c r="Z33" i="10" s="1"/>
  <c r="E27" i="9"/>
  <c r="D27" i="9"/>
  <c r="C27" i="9"/>
  <c r="F27" i="9" s="1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Z13" i="7"/>
  <c r="Z12" i="7"/>
  <c r="Z11" i="7"/>
  <c r="Z10" i="7"/>
  <c r="Z9" i="7"/>
  <c r="Z8" i="7"/>
  <c r="Z7" i="7"/>
  <c r="Z6" i="7"/>
  <c r="Z5" i="7"/>
  <c r="Z14" i="7" s="1"/>
  <c r="Z7" i="5"/>
  <c r="Z6" i="5"/>
  <c r="Z5" i="5"/>
  <c r="Z33" i="4"/>
  <c r="Z32" i="4"/>
  <c r="Z31" i="4"/>
  <c r="Z30" i="4"/>
  <c r="Z29" i="4"/>
  <c r="Z28" i="4"/>
  <c r="Z27" i="4"/>
  <c r="Z26" i="4"/>
  <c r="Z25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Z5" i="4"/>
  <c r="Z4" i="4"/>
  <c r="Z34" i="4" s="1"/>
  <c r="D34" i="3"/>
  <c r="C34" i="3"/>
  <c r="O34" i="4" l="1"/>
  <c r="U34" i="4"/>
  <c r="F34" i="4"/>
  <c r="V34" i="4"/>
  <c r="R34" i="4"/>
  <c r="Y34" i="4"/>
  <c r="T34" i="4"/>
  <c r="L34" i="4"/>
  <c r="G34" i="4"/>
  <c r="I34" i="4"/>
  <c r="N34" i="4"/>
  <c r="H34" i="4"/>
  <c r="K34" i="4"/>
  <c r="S34" i="4"/>
  <c r="X34" i="4"/>
  <c r="E34" i="4"/>
  <c r="C34" i="4"/>
  <c r="W34" i="4"/>
  <c r="J34" i="4"/>
  <c r="P34" i="4"/>
  <c r="D34" i="4"/>
  <c r="Q34" i="4"/>
  <c r="M34" i="4"/>
</calcChain>
</file>

<file path=xl/sharedStrings.xml><?xml version="1.0" encoding="utf-8"?>
<sst xmlns="http://schemas.openxmlformats.org/spreadsheetml/2006/main" count="2716" uniqueCount="86">
  <si>
    <t>SECTOR</t>
  </si>
  <si>
    <t>AUDITORÍAS</t>
  </si>
  <si>
    <t>PORCENTAJE</t>
  </si>
  <si>
    <t>PORCENTAJE ACUMULADO</t>
  </si>
  <si>
    <t>ENTIDADES FEDERATIVAS Y MUNICIPIOS</t>
  </si>
  <si>
    <t>HACIENDA Y CRÉDITO PÚBLICO</t>
  </si>
  <si>
    <t>EMPRESAS PRODUCTIVAS DEL ESTADO</t>
  </si>
  <si>
    <t>INSTITUCIONES PÚBLICAS DE EDUCACIÓN SUPERIOR</t>
  </si>
  <si>
    <t>INFRAESTRUCTURA, COMUNICACIONES Y TRANSPORTES</t>
  </si>
  <si>
    <t>ÓRGANOS DESCENTRALIZADOS NO SECTORIZADOS</t>
  </si>
  <si>
    <t>EDUCACIÓN PÚBLICA</t>
  </si>
  <si>
    <t>SALUD</t>
  </si>
  <si>
    <t>MEDIO AMBIENTE Y RECURSOS NATURALES</t>
  </si>
  <si>
    <t>AGRICULTURA Y DESARROLLO RURAL</t>
  </si>
  <si>
    <t>MARINA</t>
  </si>
  <si>
    <t>BIENESTAR</t>
  </si>
  <si>
    <t>ENERGÍA</t>
  </si>
  <si>
    <t>ÓRGANOS AUTÓNOMOS</t>
  </si>
  <si>
    <t>ECONOMÍA</t>
  </si>
  <si>
    <t>SEGURIDAD Y PROTECCIÓN CIUDADANA</t>
  </si>
  <si>
    <t>TURISMO</t>
  </si>
  <si>
    <t>DEFENSA NACIONAL</t>
  </si>
  <si>
    <t>GOBERNACIÓN</t>
  </si>
  <si>
    <t>DESARROLLO AGRARIO, TERRITORIAL Y URBANO</t>
  </si>
  <si>
    <t>CULTURA</t>
  </si>
  <si>
    <t>CIENCIA, HUMANIDADES, TECNOLOGÍA E INNOVACIÓN</t>
  </si>
  <si>
    <t>PODER JUDICIAL</t>
  </si>
  <si>
    <t>TRABAJO Y PREVISIÓN SOCIAL</t>
  </si>
  <si>
    <t>ANTICORRUPCIÓN Y BUEN GOBIERNO</t>
  </si>
  <si>
    <t>RELACIONES EXTERIORES</t>
  </si>
  <si>
    <t>FISCALÍA GENERAL DE LA REPÚBLICA</t>
  </si>
  <si>
    <t>PODER LEGISLATIVO</t>
  </si>
  <si>
    <t>PRESIDENCIA DE LA REPÚBLICA</t>
  </si>
  <si>
    <t>ENTIDADES NO SECTORIZADAS</t>
  </si>
  <si>
    <t>Total</t>
  </si>
  <si>
    <t>CUENTA PÚBLICA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</si>
  <si>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</si>
  <si>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</si>
  <si>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</si>
  <si>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</si>
  <si>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</si>
  <si>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</si>
  <si>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</si>
  <si>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</si>
  <si>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</si>
  <si>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</si>
  <si>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</si>
  <si>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</si>
  <si>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</si>
  <si>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</si>
  <si>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</si>
  <si>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</si>
  <si>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</si>
  <si>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</si>
  <si>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</si>
  <si>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</si>
  <si>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</si>
  <si>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</si>
  <si>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</si>
  <si>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-</t>
  </si>
  <si>
    <t>TIPO DE ACCIÓN</t>
  </si>
  <si>
    <t>Observaciones</t>
  </si>
  <si>
    <t>Recomendaciones</t>
  </si>
  <si>
    <t>Acciones</t>
  </si>
  <si>
    <t>R</t>
  </si>
  <si>
    <t>PRAS</t>
  </si>
  <si>
    <t>PO</t>
  </si>
  <si>
    <t>RD</t>
  </si>
  <si>
    <t>SA</t>
  </si>
  <si>
    <t>FRR</t>
  </si>
  <si>
    <t>PEFCF</t>
  </si>
  <si>
    <t>DH</t>
  </si>
  <si>
    <t>PIIC</t>
  </si>
  <si>
    <t>Cuenta Pública</t>
  </si>
  <si>
    <t>En proceso 
de Notificación</t>
  </si>
  <si>
    <t>En Seguimiento</t>
  </si>
  <si>
    <t>Concluidas</t>
  </si>
  <si>
    <t>APORTACIONES A SEGURIDAD SOCIAL</t>
  </si>
  <si>
    <t>FUNCIÓN PÚBLICA</t>
  </si>
  <si>
    <t>COMISIÓN REGULADORA DE ENERGÍA</t>
  </si>
  <si>
    <t>CONSEJO NACIONAL DE CIENCIA Y TECNOLOGÍA</t>
  </si>
  <si>
    <t>ENTIDADES NO COORDINADAS SECTORIALMENTE</t>
  </si>
  <si>
    <t>Sector</t>
  </si>
  <si>
    <t>Subtotal</t>
  </si>
  <si>
    <t xml:space="preserve">ENTIDADES NO COORDINADAS </t>
  </si>
  <si>
    <t>SIMULACIÓN DE REINTEGROS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</si>
</sst>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9C5700"/>
      <name val="Aptos Narrow"/>
      <family val="2"/>
      <scheme val="minor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9"/>
      <color rgb="FF9C5700"/>
      <name val="Aptos Narrow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6"/>
      <color theme="0"/>
      <name val="Aptos Narrow"/>
      <family val="2"/>
      <scheme val="minor"/>
    </font>
    <font>
      <sz val="6"/>
      <name val="Arial"/>
      <family val="2"/>
    </font>
    <font>
      <b/>
      <sz val="9"/>
      <color theme="0"/>
      <name val="Aptos Narrow"/>
      <family val="2"/>
      <scheme val="minor"/>
    </font>
    <font>
      <b/>
      <sz val="5"/>
      <color theme="0"/>
      <name val="Aptos Narrow"/>
      <family val="2"/>
      <scheme val="minor"/>
    </font>
    <font>
      <sz val="5"/>
      <name val="Arial"/>
      <family val="2"/>
    </font>
    <font>
      <sz val="9"/>
      <color theme="0"/>
      <name val="Aptos Narrow"/>
      <family val="2"/>
      <scheme val="minor"/>
    </font>
    <font>
      <sz val="6"/>
      <name val="Aptos Narrow"/>
      <family val="2"/>
      <scheme val="minor"/>
    </font>
    <font>
      <sz val="5"/>
      <color theme="1"/>
      <name val="Arial"/>
      <family val="2"/>
    </font>
    <font>
      <b/>
      <sz val="7"/>
      <color rgb="FF000000"/>
      <name val="Calibri"/>
      <family val="2"/>
    </font>
    <font>
      <b/>
      <sz val="7"/>
      <color theme="0"/>
      <name val="Calibri"/>
      <family val="2"/>
    </font>
    <font>
      <sz val="7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</fills>
  <borders count="45">
    <border>
      <left/>
      <right/>
      <top/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 style="thin">
        <color indexed="64"/>
      </left>
      <right/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rgb="FFC0C0C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88">
    <xf numFmtId="0" fontId="0" fillId="0" borderId="0" xfId="0"/>
    <xf numFmtId="3" fontId="4" fillId="0" borderId="5" xfId="0" applyNumberFormat="1" applyFont="1" applyFill="1" applyBorder="1" applyAlignment="1">
      <alignment horizontal="right" vertical="center" wrapText="1" indent="2"/>
    </xf>
    <xf numFmtId="10" fontId="4" fillId="0" borderId="5" xfId="0" applyNumberFormat="1" applyFont="1" applyFill="1" applyBorder="1" applyAlignment="1">
      <alignment horizontal="right" vertical="center" wrapText="1" indent="2"/>
    </xf>
    <xf numFmtId="1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3" fontId="4" fillId="0" borderId="8" xfId="0" applyNumberFormat="1" applyFont="1" applyFill="1" applyBorder="1" applyAlignment="1">
      <alignment horizontal="right" vertical="center" wrapText="1" indent="2"/>
    </xf>
    <xf numFmtId="10" fontId="4" fillId="0" borderId="8" xfId="0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left" vertical="center" wrapText="1"/>
    </xf>
    <xf numFmtId="3" fontId="5" fillId="0" borderId="5" xfId="0" applyNumberFormat="1" applyFont="1" applyFill="1" applyBorder="1" applyAlignment="1">
      <alignment horizontal="right" vertical="center" wrapText="1" indent="2"/>
    </xf>
    <xf numFmtId="10" fontId="5" fillId="0" borderId="5" xfId="0" applyNumberFormat="1" applyFont="1" applyFill="1" applyBorder="1" applyAlignment="1">
      <alignment horizontal="right" vertical="center" wrapText="1" indent="2"/>
    </xf>
    <xf numFmtId="10" fontId="5" fillId="0" borderId="6" xfId="0" applyNumberFormat="1" applyFont="1" applyFill="1" applyBorder="1" applyAlignment="1">
      <alignment horizontal="center" vertical="center" wrapText="1"/>
    </xf>
    <xf numFmtId="0" fontId="6" fillId="2" borderId="12" xfId="1" applyFont="1" applyBorder="1" applyAlignment="1">
      <alignment horizontal="center" vertical="center"/>
    </xf>
    <xf numFmtId="0" fontId="6" fillId="2" borderId="13" xfId="1" applyFont="1" applyBorder="1" applyAlignment="1">
      <alignment horizontal="center"/>
    </xf>
    <xf numFmtId="0" fontId="6" fillId="2" borderId="14" xfId="1" applyFont="1" applyBorder="1" applyAlignment="1">
      <alignment horizontal="center"/>
    </xf>
    <xf numFmtId="0" fontId="6" fillId="2" borderId="15" xfId="1" applyFont="1" applyBorder="1" applyAlignment="1">
      <alignment horizontal="center"/>
    </xf>
    <xf numFmtId="0" fontId="6" fillId="2" borderId="16" xfId="1" applyFont="1" applyBorder="1" applyAlignment="1">
      <alignment horizontal="center" vertical="center"/>
    </xf>
    <xf numFmtId="0" fontId="6" fillId="2" borderId="17" xfId="1" applyFont="1" applyBorder="1" applyAlignment="1">
      <alignment horizontal="center" vertical="center"/>
    </xf>
    <xf numFmtId="0" fontId="6" fillId="2" borderId="18" xfId="1" applyFont="1" applyBorder="1" applyAlignment="1">
      <alignment horizontal="center"/>
    </xf>
    <xf numFmtId="0" fontId="6" fillId="2" borderId="0" xfId="1" applyFont="1" applyBorder="1" applyAlignment="1">
      <alignment horizontal="center"/>
    </xf>
    <xf numFmtId="0" fontId="6" fillId="2" borderId="19" xfId="1" applyFont="1" applyBorder="1" applyAlignment="1">
      <alignment horizontal="center"/>
    </xf>
    <xf numFmtId="0" fontId="6" fillId="2" borderId="20" xfId="1" applyFont="1" applyBorder="1" applyAlignment="1">
      <alignment horizontal="center" vertical="center"/>
    </xf>
    <xf numFmtId="0" fontId="6" fillId="2" borderId="17" xfId="1" applyFont="1" applyBorder="1"/>
    <xf numFmtId="3" fontId="7" fillId="0" borderId="0" xfId="0" applyNumberFormat="1" applyFont="1" applyAlignment="1">
      <alignment vertical="center"/>
    </xf>
    <xf numFmtId="3" fontId="6" fillId="2" borderId="21" xfId="1" applyNumberFormat="1" applyFont="1" applyBorder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0" fontId="6" fillId="2" borderId="22" xfId="1" applyFont="1" applyBorder="1"/>
    <xf numFmtId="0" fontId="6" fillId="2" borderId="23" xfId="1" applyFont="1" applyBorder="1"/>
    <xf numFmtId="3" fontId="6" fillId="2" borderId="24" xfId="1" applyNumberFormat="1" applyFont="1" applyBorder="1" applyAlignment="1">
      <alignment vertical="center"/>
    </xf>
    <xf numFmtId="0" fontId="3" fillId="2" borderId="5" xfId="1" applyFont="1" applyBorder="1" applyAlignment="1">
      <alignment horizontal="center" vertical="center"/>
    </xf>
    <xf numFmtId="0" fontId="3" fillId="2" borderId="9" xfId="1" applyFont="1" applyBorder="1" applyAlignment="1">
      <alignment horizontal="center"/>
    </xf>
    <xf numFmtId="0" fontId="3" fillId="2" borderId="10" xfId="1" applyFont="1" applyBorder="1" applyAlignment="1">
      <alignment horizontal="center"/>
    </xf>
    <xf numFmtId="0" fontId="3" fillId="2" borderId="10" xfId="1" applyFont="1" applyBorder="1" applyAlignment="1">
      <alignment horizontal="center" vertical="center" wrapText="1"/>
    </xf>
    <xf numFmtId="0" fontId="3" fillId="2" borderId="1" xfId="1" applyFont="1" applyBorder="1" applyAlignment="1">
      <alignment vertical="center" wrapText="1"/>
    </xf>
    <xf numFmtId="0" fontId="3" fillId="2" borderId="2" xfId="1" applyFont="1" applyBorder="1" applyAlignment="1">
      <alignment vertical="center" wrapText="1"/>
    </xf>
    <xf numFmtId="0" fontId="3" fillId="2" borderId="3" xfId="1" applyFont="1" applyBorder="1" applyAlignment="1">
      <alignment vertical="center" wrapText="1"/>
    </xf>
    <xf numFmtId="0" fontId="3" fillId="2" borderId="11" xfId="1" applyFont="1" applyBorder="1" applyAlignment="1">
      <alignment horizontal="center" vertical="center" wrapText="1"/>
    </xf>
    <xf numFmtId="0" fontId="3" fillId="2" borderId="5" xfId="1" applyFont="1" applyBorder="1" applyAlignment="1">
      <alignment horizontal="left" vertical="center" wrapText="1"/>
    </xf>
    <xf numFmtId="3" fontId="7" fillId="0" borderId="5" xfId="0" applyNumberFormat="1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 wrapText="1"/>
    </xf>
    <xf numFmtId="3" fontId="3" fillId="2" borderId="4" xfId="1" applyNumberFormat="1" applyFont="1" applyBorder="1" applyAlignment="1">
      <alignment horizontal="right" vertical="center" wrapText="1"/>
    </xf>
    <xf numFmtId="3" fontId="8" fillId="0" borderId="4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3" fontId="8" fillId="0" borderId="6" xfId="0" applyNumberFormat="1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 wrapText="1"/>
    </xf>
    <xf numFmtId="0" fontId="9" fillId="3" borderId="25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/>
    </xf>
    <xf numFmtId="0" fontId="9" fillId="3" borderId="27" xfId="1" applyFont="1" applyFill="1" applyBorder="1" applyAlignment="1">
      <alignment horizontal="center"/>
    </xf>
    <xf numFmtId="0" fontId="9" fillId="3" borderId="28" xfId="1" applyFont="1" applyFill="1" applyBorder="1" applyAlignment="1">
      <alignment horizontal="center"/>
    </xf>
    <xf numFmtId="0" fontId="9" fillId="3" borderId="25" xfId="1" applyFont="1" applyFill="1" applyBorder="1" applyAlignment="1">
      <alignment horizontal="center" vertical="center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25" xfId="1" applyFont="1" applyFill="1" applyBorder="1" applyAlignment="1">
      <alignment horizontal="left" vertical="center" wrapText="1"/>
    </xf>
    <xf numFmtId="3" fontId="10" fillId="0" borderId="25" xfId="0" applyNumberFormat="1" applyFont="1" applyBorder="1" applyAlignment="1">
      <alignment horizontal="right" vertical="center" wrapText="1"/>
    </xf>
    <xf numFmtId="3" fontId="10" fillId="0" borderId="30" xfId="0" applyNumberFormat="1" applyFont="1" applyBorder="1" applyAlignment="1">
      <alignment horizontal="right" vertical="center" wrapText="1"/>
    </xf>
    <xf numFmtId="3" fontId="9" fillId="3" borderId="25" xfId="1" applyNumberFormat="1" applyFont="1" applyFill="1" applyBorder="1" applyAlignment="1">
      <alignment horizontal="right" vertical="center" wrapText="1"/>
    </xf>
    <xf numFmtId="3" fontId="10" fillId="4" borderId="25" xfId="0" applyNumberFormat="1" applyFont="1" applyFill="1" applyBorder="1" applyAlignment="1">
      <alignment horizontal="right" vertical="center" wrapText="1"/>
    </xf>
    <xf numFmtId="3" fontId="10" fillId="0" borderId="28" xfId="0" applyNumberFormat="1" applyFont="1" applyBorder="1" applyAlignment="1">
      <alignment horizontal="right" vertical="center" wrapText="1"/>
    </xf>
    <xf numFmtId="3" fontId="10" fillId="4" borderId="26" xfId="0" applyNumberFormat="1" applyFont="1" applyFill="1" applyBorder="1" applyAlignment="1">
      <alignment horizontal="right" vertical="center" wrapText="1"/>
    </xf>
    <xf numFmtId="3" fontId="10" fillId="4" borderId="31" xfId="0" applyNumberFormat="1" applyFont="1" applyFill="1" applyBorder="1" applyAlignment="1">
      <alignment horizontal="right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right" vertical="center" wrapText="1" indent="3"/>
    </xf>
    <xf numFmtId="3" fontId="7" fillId="0" borderId="5" xfId="0" applyNumberFormat="1" applyFont="1" applyBorder="1" applyAlignment="1">
      <alignment horizontal="right" vertical="center" wrapText="1" indent="1"/>
    </xf>
    <xf numFmtId="3" fontId="11" fillId="5" borderId="6" xfId="1" applyNumberFormat="1" applyFont="1" applyFill="1" applyBorder="1" applyAlignment="1">
      <alignment horizontal="right" vertical="center" wrapText="1" indent="1"/>
    </xf>
    <xf numFmtId="0" fontId="11" fillId="5" borderId="7" xfId="1" applyFont="1" applyFill="1" applyBorder="1" applyAlignment="1">
      <alignment horizontal="center" vertical="center" wrapText="1"/>
    </xf>
    <xf numFmtId="3" fontId="11" fillId="5" borderId="8" xfId="1" applyNumberFormat="1" applyFont="1" applyFill="1" applyBorder="1" applyAlignment="1">
      <alignment horizontal="right" vertical="center" wrapText="1" indent="3"/>
    </xf>
    <xf numFmtId="3" fontId="11" fillId="5" borderId="8" xfId="1" applyNumberFormat="1" applyFont="1" applyFill="1" applyBorder="1" applyAlignment="1">
      <alignment horizontal="right" vertical="center" wrapText="1" indent="1"/>
    </xf>
    <xf numFmtId="0" fontId="11" fillId="5" borderId="25" xfId="1" applyFont="1" applyFill="1" applyBorder="1" applyAlignment="1">
      <alignment horizontal="center" vertical="center"/>
    </xf>
    <xf numFmtId="0" fontId="11" fillId="5" borderId="26" xfId="1" applyFont="1" applyFill="1" applyBorder="1" applyAlignment="1">
      <alignment horizontal="center"/>
    </xf>
    <xf numFmtId="0" fontId="11" fillId="5" borderId="27" xfId="1" applyFont="1" applyFill="1" applyBorder="1" applyAlignment="1">
      <alignment horizontal="center"/>
    </xf>
    <xf numFmtId="0" fontId="11" fillId="5" borderId="28" xfId="1" applyFont="1" applyFill="1" applyBorder="1" applyAlignment="1">
      <alignment horizontal="center"/>
    </xf>
    <xf numFmtId="0" fontId="11" fillId="5" borderId="25" xfId="1" applyFont="1" applyFill="1" applyBorder="1" applyAlignment="1">
      <alignment horizontal="center" vertical="center" wrapText="1"/>
    </xf>
    <xf numFmtId="0" fontId="11" fillId="5" borderId="32" xfId="1" applyFont="1" applyFill="1" applyBorder="1" applyAlignment="1">
      <alignment horizontal="center" vertical="center" wrapText="1"/>
    </xf>
    <xf numFmtId="0" fontId="11" fillId="5" borderId="30" xfId="1" applyFont="1" applyFill="1" applyBorder="1" applyAlignment="1">
      <alignment horizontal="center" vertical="center" wrapText="1"/>
    </xf>
    <xf numFmtId="0" fontId="11" fillId="5" borderId="33" xfId="1" applyFont="1" applyFill="1" applyBorder="1" applyAlignment="1">
      <alignment horizontal="center" vertical="center" wrapText="1"/>
    </xf>
    <xf numFmtId="0" fontId="11" fillId="5" borderId="25" xfId="1" applyFont="1" applyFill="1" applyBorder="1" applyAlignment="1">
      <alignment horizontal="left" vertical="center" wrapText="1"/>
    </xf>
    <xf numFmtId="3" fontId="7" fillId="0" borderId="28" xfId="0" applyNumberFormat="1" applyFont="1" applyBorder="1" applyAlignment="1">
      <alignment horizontal="center" vertical="center" wrapText="1"/>
    </xf>
    <xf numFmtId="3" fontId="7" fillId="0" borderId="25" xfId="0" applyNumberFormat="1" applyFont="1" applyBorder="1" applyAlignment="1">
      <alignment horizontal="center" vertical="center" wrapText="1"/>
    </xf>
    <xf numFmtId="3" fontId="7" fillId="0" borderId="26" xfId="0" applyNumberFormat="1" applyFont="1" applyBorder="1" applyAlignment="1">
      <alignment horizontal="center" vertical="center" wrapText="1"/>
    </xf>
    <xf numFmtId="3" fontId="7" fillId="0" borderId="30" xfId="0" applyNumberFormat="1" applyFont="1" applyBorder="1" applyAlignment="1">
      <alignment horizontal="center" vertical="center" wrapText="1"/>
    </xf>
    <xf numFmtId="3" fontId="11" fillId="5" borderId="25" xfId="1" applyNumberFormat="1" applyFont="1" applyFill="1" applyBorder="1" applyAlignment="1">
      <alignment horizontal="right" vertical="center" wrapText="1"/>
    </xf>
    <xf numFmtId="3" fontId="11" fillId="5" borderId="34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5" borderId="3" xfId="1" applyFont="1" applyFill="1" applyBorder="1" applyAlignment="1">
      <alignment horizontal="center" vertical="center" wrapText="1"/>
    </xf>
    <xf numFmtId="0" fontId="2" fillId="5" borderId="4" xfId="1" applyFont="1" applyFill="1" applyBorder="1" applyAlignment="1">
      <alignment horizontal="center" vertical="center" wrapText="1"/>
    </xf>
    <xf numFmtId="3" fontId="7" fillId="6" borderId="5" xfId="0" applyNumberFormat="1" applyFont="1" applyFill="1" applyBorder="1" applyAlignment="1">
      <alignment horizontal="right" vertical="center" wrapText="1" indent="3"/>
    </xf>
    <xf numFmtId="3" fontId="7" fillId="6" borderId="5" xfId="0" applyNumberFormat="1" applyFont="1" applyFill="1" applyBorder="1" applyAlignment="1">
      <alignment horizontal="right" vertical="center" wrapText="1" indent="2"/>
    </xf>
    <xf numFmtId="3" fontId="2" fillId="5" borderId="6" xfId="1" applyNumberFormat="1" applyFont="1" applyFill="1" applyBorder="1" applyAlignment="1">
      <alignment horizontal="right" vertical="center" wrapText="1" indent="2"/>
    </xf>
    <xf numFmtId="3" fontId="7" fillId="7" borderId="5" xfId="0" applyNumberFormat="1" applyFont="1" applyFill="1" applyBorder="1" applyAlignment="1">
      <alignment horizontal="right" vertical="center" wrapText="1" indent="3"/>
    </xf>
    <xf numFmtId="3" fontId="7" fillId="7" borderId="5" xfId="0" applyNumberFormat="1" applyFont="1" applyFill="1" applyBorder="1" applyAlignment="1">
      <alignment horizontal="right" vertical="center" wrapText="1" indent="2"/>
    </xf>
    <xf numFmtId="3" fontId="7" fillId="6" borderId="6" xfId="0" applyNumberFormat="1" applyFont="1" applyFill="1" applyBorder="1" applyAlignment="1">
      <alignment horizontal="right" vertical="center" wrapText="1" indent="2"/>
    </xf>
    <xf numFmtId="3" fontId="7" fillId="7" borderId="6" xfId="0" applyNumberFormat="1" applyFont="1" applyFill="1" applyBorder="1" applyAlignment="1">
      <alignment horizontal="right" vertical="center" wrapText="1" indent="2"/>
    </xf>
    <xf numFmtId="0" fontId="2" fillId="5" borderId="7" xfId="1" applyFont="1" applyFill="1" applyBorder="1" applyAlignment="1">
      <alignment horizontal="center" vertical="center" wrapText="1"/>
    </xf>
    <xf numFmtId="3" fontId="2" fillId="5" borderId="8" xfId="1" applyNumberFormat="1" applyFont="1" applyFill="1" applyBorder="1" applyAlignment="1">
      <alignment horizontal="right" vertical="center" wrapText="1" indent="3"/>
    </xf>
    <xf numFmtId="3" fontId="2" fillId="5" borderId="8" xfId="1" applyNumberFormat="1" applyFont="1" applyFill="1" applyBorder="1" applyAlignment="1">
      <alignment horizontal="right" vertical="center" wrapText="1" indent="2"/>
    </xf>
    <xf numFmtId="0" fontId="12" fillId="5" borderId="25" xfId="1" applyFont="1" applyFill="1" applyBorder="1" applyAlignment="1">
      <alignment horizontal="center" vertical="center"/>
    </xf>
    <xf numFmtId="0" fontId="12" fillId="5" borderId="26" xfId="1" applyFont="1" applyFill="1" applyBorder="1" applyAlignment="1">
      <alignment horizontal="center" vertical="center"/>
    </xf>
    <xf numFmtId="0" fontId="12" fillId="5" borderId="27" xfId="1" applyFont="1" applyFill="1" applyBorder="1" applyAlignment="1">
      <alignment horizontal="center" vertical="center"/>
    </xf>
    <xf numFmtId="0" fontId="12" fillId="5" borderId="28" xfId="1" applyFont="1" applyFill="1" applyBorder="1" applyAlignment="1">
      <alignment horizontal="center" vertical="center"/>
    </xf>
    <xf numFmtId="0" fontId="12" fillId="5" borderId="25" xfId="1" applyFont="1" applyFill="1" applyBorder="1" applyAlignment="1">
      <alignment horizontal="center" vertical="center" wrapText="1"/>
    </xf>
    <xf numFmtId="0" fontId="12" fillId="5" borderId="25" xfId="1" applyFont="1" applyFill="1" applyBorder="1" applyAlignment="1">
      <alignment horizontal="center" vertical="center" wrapText="1"/>
    </xf>
    <xf numFmtId="0" fontId="12" fillId="5" borderId="29" xfId="1" applyFont="1" applyFill="1" applyBorder="1" applyAlignment="1">
      <alignment horizontal="center" vertical="center" wrapText="1"/>
    </xf>
    <xf numFmtId="0" fontId="12" fillId="5" borderId="25" xfId="1" applyFont="1" applyFill="1" applyBorder="1" applyAlignment="1">
      <alignment horizontal="left" vertical="center" wrapText="1"/>
    </xf>
    <xf numFmtId="3" fontId="13" fillId="0" borderId="25" xfId="0" applyNumberFormat="1" applyFont="1" applyBorder="1" applyAlignment="1">
      <alignment horizontal="center" vertical="center" wrapText="1"/>
    </xf>
    <xf numFmtId="3" fontId="13" fillId="0" borderId="30" xfId="0" applyNumberFormat="1" applyFont="1" applyBorder="1" applyAlignment="1">
      <alignment horizontal="center" vertical="center" wrapText="1"/>
    </xf>
    <xf numFmtId="3" fontId="12" fillId="5" borderId="25" xfId="1" applyNumberFormat="1" applyFont="1" applyFill="1" applyBorder="1" applyAlignment="1">
      <alignment horizontal="right" vertical="center" wrapText="1"/>
    </xf>
    <xf numFmtId="3" fontId="13" fillId="0" borderId="28" xfId="0" applyNumberFormat="1" applyFont="1" applyBorder="1" applyAlignment="1">
      <alignment horizontal="center" vertical="center" wrapText="1"/>
    </xf>
    <xf numFmtId="3" fontId="13" fillId="0" borderId="26" xfId="0" applyNumberFormat="1" applyFont="1" applyBorder="1" applyAlignment="1">
      <alignment horizontal="center" vertical="center" wrapText="1"/>
    </xf>
    <xf numFmtId="3" fontId="12" fillId="5" borderId="25" xfId="1" applyNumberFormat="1" applyFont="1" applyFill="1" applyBorder="1" applyAlignment="1">
      <alignment horizontal="center" vertical="center" wrapText="1"/>
    </xf>
    <xf numFmtId="0" fontId="3" fillId="2" borderId="1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3" fillId="2" borderId="4" xfId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right" vertical="center" wrapText="1" indent="2"/>
    </xf>
    <xf numFmtId="3" fontId="3" fillId="2" borderId="6" xfId="1" applyNumberFormat="1" applyFont="1" applyBorder="1" applyAlignment="1">
      <alignment horizontal="right" vertical="center" wrapText="1" indent="2"/>
    </xf>
    <xf numFmtId="0" fontId="3" fillId="2" borderId="7" xfId="1" applyFont="1" applyBorder="1" applyAlignment="1">
      <alignment horizontal="center" vertical="center" wrapText="1"/>
    </xf>
    <xf numFmtId="3" fontId="3" fillId="2" borderId="8" xfId="1" applyNumberFormat="1" applyFont="1" applyBorder="1" applyAlignment="1">
      <alignment horizontal="center" vertical="center" wrapText="1"/>
    </xf>
    <xf numFmtId="3" fontId="3" fillId="2" borderId="8" xfId="1" applyNumberFormat="1" applyFont="1" applyBorder="1" applyAlignment="1">
      <alignment horizontal="right" vertical="center" wrapText="1" indent="2"/>
    </xf>
    <xf numFmtId="3" fontId="3" fillId="2" borderId="9" xfId="1" applyNumberFormat="1" applyFont="1" applyBorder="1" applyAlignment="1">
      <alignment horizontal="right" vertical="center" wrapText="1" indent="2"/>
    </xf>
    <xf numFmtId="0" fontId="14" fillId="5" borderId="25" xfId="1" applyFont="1" applyFill="1" applyBorder="1" applyAlignment="1">
      <alignment horizontal="center"/>
    </xf>
    <xf numFmtId="0" fontId="14" fillId="5" borderId="25" xfId="1" applyFont="1" applyFill="1" applyBorder="1" applyAlignment="1">
      <alignment horizontal="center" vertical="center" wrapText="1"/>
    </xf>
    <xf numFmtId="3" fontId="11" fillId="5" borderId="25" xfId="1" applyNumberFormat="1" applyFont="1" applyFill="1" applyBorder="1" applyAlignment="1">
      <alignment horizontal="center" vertical="center" wrapText="1"/>
    </xf>
    <xf numFmtId="3" fontId="11" fillId="5" borderId="6" xfId="1" applyNumberFormat="1" applyFont="1" applyFill="1" applyBorder="1" applyAlignment="1">
      <alignment horizontal="right" vertical="center" wrapText="1" indent="2"/>
    </xf>
    <xf numFmtId="3" fontId="11" fillId="5" borderId="8" xfId="1" applyNumberFormat="1" applyFont="1" applyFill="1" applyBorder="1" applyAlignment="1">
      <alignment horizontal="right" vertical="center" wrapText="1" indent="4"/>
    </xf>
    <xf numFmtId="3" fontId="11" fillId="5" borderId="8" xfId="1" applyNumberFormat="1" applyFont="1" applyFill="1" applyBorder="1" applyAlignment="1">
      <alignment horizontal="right" vertical="center" wrapText="1" indent="2"/>
    </xf>
    <xf numFmtId="0" fontId="12" fillId="5" borderId="25" xfId="1" applyFont="1" applyFill="1" applyBorder="1" applyAlignment="1">
      <alignment horizontal="center"/>
    </xf>
    <xf numFmtId="0" fontId="12" fillId="5" borderId="25" xfId="1" applyFont="1" applyFill="1" applyBorder="1" applyAlignment="1">
      <alignment horizontal="center"/>
    </xf>
    <xf numFmtId="3" fontId="13" fillId="0" borderId="28" xfId="1" applyNumberFormat="1" applyFont="1" applyFill="1" applyBorder="1" applyAlignment="1">
      <alignment horizontal="center" vertical="center" wrapText="1"/>
    </xf>
    <xf numFmtId="3" fontId="13" fillId="0" borderId="25" xfId="1" applyNumberFormat="1" applyFont="1" applyFill="1" applyBorder="1" applyAlignment="1">
      <alignment horizontal="center" vertical="center" wrapText="1"/>
    </xf>
    <xf numFmtId="3" fontId="13" fillId="0" borderId="26" xfId="1" applyNumberFormat="1" applyFont="1" applyFill="1" applyBorder="1" applyAlignment="1">
      <alignment horizontal="center" vertical="center" wrapText="1"/>
    </xf>
    <xf numFmtId="0" fontId="12" fillId="5" borderId="25" xfId="1" applyFont="1" applyFill="1" applyBorder="1" applyAlignment="1">
      <alignment horizontal="right" vertical="center" wrapText="1"/>
    </xf>
    <xf numFmtId="0" fontId="9" fillId="5" borderId="25" xfId="1" applyFont="1" applyFill="1" applyBorder="1" applyAlignment="1">
      <alignment horizontal="center" vertical="center"/>
    </xf>
    <xf numFmtId="0" fontId="9" fillId="5" borderId="25" xfId="1" applyFont="1" applyFill="1" applyBorder="1" applyAlignment="1">
      <alignment horizontal="center"/>
    </xf>
    <xf numFmtId="0" fontId="9" fillId="5" borderId="25" xfId="1" applyFont="1" applyFill="1" applyBorder="1" applyAlignment="1">
      <alignment horizontal="center"/>
    </xf>
    <xf numFmtId="0" fontId="9" fillId="5" borderId="25" xfId="1" applyFont="1" applyFill="1" applyBorder="1" applyAlignment="1">
      <alignment horizontal="center" vertical="center" wrapText="1"/>
    </xf>
    <xf numFmtId="0" fontId="9" fillId="5" borderId="25" xfId="1" applyFont="1" applyFill="1" applyBorder="1" applyAlignment="1">
      <alignment horizontal="center" vertical="center" wrapText="1"/>
    </xf>
    <xf numFmtId="0" fontId="9" fillId="5" borderId="29" xfId="1" applyFont="1" applyFill="1" applyBorder="1" applyAlignment="1">
      <alignment horizontal="center" vertical="center" wrapText="1"/>
    </xf>
    <xf numFmtId="0" fontId="9" fillId="5" borderId="25" xfId="1" applyFont="1" applyFill="1" applyBorder="1" applyAlignment="1">
      <alignment horizontal="left" vertical="center" wrapText="1"/>
    </xf>
    <xf numFmtId="3" fontId="15" fillId="0" borderId="25" xfId="0" applyNumberFormat="1" applyFont="1" applyBorder="1" applyAlignment="1">
      <alignment horizontal="center" vertical="center" wrapText="1"/>
    </xf>
    <xf numFmtId="3" fontId="15" fillId="0" borderId="30" xfId="0" applyNumberFormat="1" applyFont="1" applyBorder="1" applyAlignment="1">
      <alignment horizontal="center" vertical="center" wrapText="1"/>
    </xf>
    <xf numFmtId="3" fontId="9" fillId="5" borderId="25" xfId="1" applyNumberFormat="1" applyFont="1" applyFill="1" applyBorder="1" applyAlignment="1">
      <alignment horizontal="right" vertical="center" wrapText="1"/>
    </xf>
    <xf numFmtId="3" fontId="15" fillId="0" borderId="28" xfId="0" applyNumberFormat="1" applyFont="1" applyBorder="1" applyAlignment="1">
      <alignment horizontal="center" vertical="center" wrapText="1"/>
    </xf>
    <xf numFmtId="3" fontId="15" fillId="0" borderId="26" xfId="0" applyNumberFormat="1" applyFont="1" applyBorder="1" applyAlignment="1">
      <alignment horizontal="center" vertical="center" wrapText="1"/>
    </xf>
    <xf numFmtId="3" fontId="9" fillId="5" borderId="25" xfId="1" applyNumberFormat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0" fontId="14" fillId="5" borderId="3" xfId="1" applyFont="1" applyFill="1" applyBorder="1" applyAlignment="1">
      <alignment horizontal="center" vertical="center" wrapText="1"/>
    </xf>
    <xf numFmtId="0" fontId="12" fillId="5" borderId="26" xfId="1" applyFont="1" applyFill="1" applyBorder="1" applyAlignment="1">
      <alignment horizontal="center"/>
    </xf>
    <xf numFmtId="0" fontId="12" fillId="5" borderId="27" xfId="1" applyFont="1" applyFill="1" applyBorder="1" applyAlignment="1">
      <alignment horizontal="center"/>
    </xf>
    <xf numFmtId="0" fontId="12" fillId="5" borderId="28" xfId="1" applyFont="1" applyFill="1" applyBorder="1" applyAlignment="1">
      <alignment horizontal="center"/>
    </xf>
    <xf numFmtId="3" fontId="16" fillId="0" borderId="25" xfId="0" applyNumberFormat="1" applyFont="1" applyBorder="1" applyAlignment="1">
      <alignment horizontal="center" vertical="center" wrapText="1"/>
    </xf>
    <xf numFmtId="3" fontId="16" fillId="0" borderId="30" xfId="0" applyNumberFormat="1" applyFont="1" applyBorder="1" applyAlignment="1">
      <alignment horizontal="center" vertical="center" wrapText="1"/>
    </xf>
    <xf numFmtId="3" fontId="16" fillId="0" borderId="28" xfId="0" applyNumberFormat="1" applyFont="1" applyBorder="1" applyAlignment="1">
      <alignment horizontal="center" vertical="center" wrapText="1"/>
    </xf>
    <xf numFmtId="3" fontId="16" fillId="0" borderId="26" xfId="0" applyNumberFormat="1" applyFont="1" applyBorder="1" applyAlignment="1">
      <alignment horizontal="center" vertical="center" wrapText="1"/>
    </xf>
    <xf numFmtId="0" fontId="12" fillId="5" borderId="35" xfId="1" applyFont="1" applyFill="1" applyBorder="1" applyAlignment="1">
      <alignment horizontal="left" vertical="center" wrapText="1"/>
    </xf>
    <xf numFmtId="3" fontId="12" fillId="5" borderId="25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right" vertical="center" wrapText="1" indent="4"/>
    </xf>
    <xf numFmtId="3" fontId="7" fillId="0" borderId="4" xfId="0" applyNumberFormat="1" applyFont="1" applyBorder="1" applyAlignment="1">
      <alignment horizontal="right" vertical="center" wrapText="1" indent="3"/>
    </xf>
    <xf numFmtId="3" fontId="7" fillId="0" borderId="6" xfId="0" applyNumberFormat="1" applyFont="1" applyBorder="1" applyAlignment="1">
      <alignment horizontal="right" vertical="center" wrapText="1" indent="2"/>
    </xf>
    <xf numFmtId="3" fontId="11" fillId="5" borderId="8" xfId="1" applyNumberFormat="1" applyFont="1" applyFill="1" applyBorder="1" applyAlignment="1">
      <alignment horizontal="center" vertical="center" wrapText="1"/>
    </xf>
    <xf numFmtId="0" fontId="11" fillId="5" borderId="25" xfId="1" applyFont="1" applyFill="1" applyBorder="1" applyAlignment="1">
      <alignment horizontal="center"/>
    </xf>
    <xf numFmtId="0" fontId="11" fillId="5" borderId="25" xfId="1" applyFont="1" applyFill="1" applyBorder="1" applyAlignment="1">
      <alignment horizontal="center" vertical="center" wrapText="1"/>
    </xf>
    <xf numFmtId="0" fontId="17" fillId="5" borderId="36" xfId="0" applyFont="1" applyFill="1" applyBorder="1" applyAlignment="1">
      <alignment horizontal="center" vertical="center"/>
    </xf>
    <xf numFmtId="0" fontId="17" fillId="5" borderId="37" xfId="0" applyFont="1" applyFill="1" applyBorder="1" applyAlignment="1">
      <alignment horizontal="center" vertical="center"/>
    </xf>
    <xf numFmtId="0" fontId="17" fillId="5" borderId="38" xfId="0" applyFont="1" applyFill="1" applyBorder="1" applyAlignment="1">
      <alignment horizontal="center" vertical="center"/>
    </xf>
    <xf numFmtId="0" fontId="17" fillId="5" borderId="39" xfId="0" applyFont="1" applyFill="1" applyBorder="1" applyAlignment="1">
      <alignment horizontal="center" vertical="center"/>
    </xf>
    <xf numFmtId="0" fontId="17" fillId="5" borderId="39" xfId="0" applyFont="1" applyFill="1" applyBorder="1" applyAlignment="1">
      <alignment horizontal="center" vertical="center"/>
    </xf>
    <xf numFmtId="0" fontId="17" fillId="5" borderId="36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/>
    </xf>
    <xf numFmtId="0" fontId="17" fillId="5" borderId="41" xfId="0" applyFont="1" applyFill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8" fillId="5" borderId="40" xfId="0" applyFont="1" applyFill="1" applyBorder="1" applyAlignment="1">
      <alignment vertical="center" wrapText="1"/>
    </xf>
    <xf numFmtId="0" fontId="19" fillId="8" borderId="43" xfId="0" applyFont="1" applyFill="1" applyBorder="1" applyAlignment="1">
      <alignment horizontal="center" vertical="center" wrapText="1"/>
    </xf>
    <xf numFmtId="0" fontId="17" fillId="5" borderId="43" xfId="0" applyFont="1" applyFill="1" applyBorder="1" applyAlignment="1">
      <alignment horizontal="center" vertical="center" wrapText="1"/>
    </xf>
    <xf numFmtId="0" fontId="17" fillId="9" borderId="40" xfId="0" applyFont="1" applyFill="1" applyBorder="1" applyAlignment="1">
      <alignment vertical="center" wrapText="1"/>
    </xf>
    <xf numFmtId="0" fontId="17" fillId="9" borderId="43" xfId="0" applyFont="1" applyFill="1" applyBorder="1" applyAlignment="1">
      <alignment horizontal="center" vertical="center" wrapText="1"/>
    </xf>
    <xf numFmtId="0" fontId="18" fillId="5" borderId="44" xfId="0" applyFont="1" applyFill="1" applyBorder="1" applyAlignment="1">
      <alignment vertical="center" wrapText="1"/>
    </xf>
    <xf numFmtId="0" fontId="19" fillId="8" borderId="36" xfId="0" applyFont="1" applyFill="1" applyBorder="1" applyAlignment="1">
      <alignment horizontal="center" vertical="center" wrapText="1"/>
    </xf>
    <xf numFmtId="0" fontId="19" fillId="8" borderId="40" xfId="0" applyFont="1" applyFill="1" applyBorder="1" applyAlignment="1">
      <alignment horizontal="center" vertical="center" wrapText="1"/>
    </xf>
    <xf numFmtId="3" fontId="17" fillId="5" borderId="43" xfId="0" applyNumberFormat="1" applyFont="1" applyFill="1" applyBorder="1" applyAlignment="1">
      <alignment horizontal="center" vertical="center" wrapText="1"/>
    </xf>
  </cellXfs>
  <cellStyles count="2">
    <cellStyle name="Neutral" xfId="1" builtinId="28"/>
    <cellStyle name="Normal" xfId="0" builtinId="0"/>
  </cellStyles>
  <dxfs count="3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4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strike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4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strike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strike val="0"/>
        <outline val="0"/>
        <shadow val="0"/>
        <u val="none"/>
        <vertAlign val="baseline"/>
        <sz val="9"/>
      </font>
      <numFmt numFmtId="3" formatCode="#,##0"/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6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numFmt numFmtId="3" formatCode="#,##0"/>
      <fill>
        <patternFill patternType="none">
          <fgColor indexed="64"/>
          <bgColor theme="1" tint="0.34998626667073579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none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</font>
      <fill>
        <patternFill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</font>
      <numFmt numFmtId="3" formatCode="#,##0"/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3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3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strike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outline="0">
        <right style="thin">
          <color rgb="FFC0C0C0"/>
        </right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6"/>
        <color theme="0"/>
        <name val="Aptos Narrow"/>
        <family val="2"/>
        <scheme val="minor"/>
      </font>
      <fill>
        <patternFill patternType="solid">
          <fgColor indexed="64"/>
          <bgColor theme="1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[1]Auditorías!$B$1</c:f>
              <c:strCache>
                <c:ptCount val="1"/>
                <c:pt idx="0">
                  <c:v>Auditorías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  <a:prstDash val="sysDash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strRef>
              <c:f>[1]Auditorías!$A$2:$A$24</c:f>
              <c:strCach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strCache>
            </c:strRef>
          </c:cat>
          <c:val>
            <c:numRef>
              <c:f>[1]Auditorías!$B$2:$B$24</c:f>
              <c:numCache>
                <c:formatCode>General</c:formatCode>
                <c:ptCount val="23"/>
                <c:pt idx="0">
                  <c:v>335</c:v>
                </c:pt>
                <c:pt idx="1">
                  <c:v>338</c:v>
                </c:pt>
                <c:pt idx="2">
                  <c:v>424</c:v>
                </c:pt>
                <c:pt idx="3">
                  <c:v>628</c:v>
                </c:pt>
                <c:pt idx="4">
                  <c:v>754</c:v>
                </c:pt>
                <c:pt idx="5">
                  <c:v>962</c:v>
                </c:pt>
                <c:pt idx="6">
                  <c:v>987</c:v>
                </c:pt>
                <c:pt idx="7">
                  <c:v>945</c:v>
                </c:pt>
                <c:pt idx="8">
                  <c:v>1031</c:v>
                </c:pt>
                <c:pt idx="9">
                  <c:v>1111</c:v>
                </c:pt>
                <c:pt idx="10">
                  <c:v>1174</c:v>
                </c:pt>
                <c:pt idx="11">
                  <c:v>1413</c:v>
                </c:pt>
                <c:pt idx="12">
                  <c:v>1665</c:v>
                </c:pt>
                <c:pt idx="13">
                  <c:v>1655</c:v>
                </c:pt>
                <c:pt idx="14">
                  <c:v>1873</c:v>
                </c:pt>
                <c:pt idx="15">
                  <c:v>1676</c:v>
                </c:pt>
                <c:pt idx="16">
                  <c:v>1814</c:v>
                </c:pt>
                <c:pt idx="17">
                  <c:v>1361</c:v>
                </c:pt>
                <c:pt idx="18">
                  <c:v>1617</c:v>
                </c:pt>
                <c:pt idx="19">
                  <c:v>2051</c:v>
                </c:pt>
                <c:pt idx="20">
                  <c:v>2153</c:v>
                </c:pt>
                <c:pt idx="21" formatCode="#,##0">
                  <c:v>2369</c:v>
                </c:pt>
                <c:pt idx="22">
                  <c:v>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10-4F21-8D97-C1EB72EE5D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15104703"/>
        <c:axId val="127758967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[1]Auditorías!$C$1</c15:sqref>
                        </c15:formulaRef>
                      </c:ext>
                    </c:extLst>
                    <c:strCache>
                      <c:ptCount val="1"/>
                      <c:pt idx="0">
                        <c:v>PAAF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2"/>
                      </a:gs>
                      <a:gs pos="100000">
                        <a:schemeClr val="accent2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[1]Auditorías!$A$2:$A$24</c15:sqref>
                        </c15:formulaRef>
                      </c:ext>
                    </c:extLst>
                    <c:strCache>
                      <c:ptCount val="23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  <c:pt idx="22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[1]Auditorías!$C$2:$C$24</c15:sqref>
                        </c15:formulaRef>
                      </c:ext>
                    </c:extLst>
                    <c:numCache>
                      <c:formatCode>0</c:formatCode>
                      <c:ptCount val="23"/>
                      <c:pt idx="0">
                        <c:v>335</c:v>
                      </c:pt>
                      <c:pt idx="1">
                        <c:v>338</c:v>
                      </c:pt>
                      <c:pt idx="2">
                        <c:v>424</c:v>
                      </c:pt>
                      <c:pt idx="3">
                        <c:v>628</c:v>
                      </c:pt>
                      <c:pt idx="4">
                        <c:v>754</c:v>
                      </c:pt>
                      <c:pt idx="5">
                        <c:v>962</c:v>
                      </c:pt>
                      <c:pt idx="6">
                        <c:v>987</c:v>
                      </c:pt>
                      <c:pt idx="7">
                        <c:v>939</c:v>
                      </c:pt>
                      <c:pt idx="8">
                        <c:v>1029</c:v>
                      </c:pt>
                      <c:pt idx="9">
                        <c:v>1111</c:v>
                      </c:pt>
                      <c:pt idx="10">
                        <c:v>1173</c:v>
                      </c:pt>
                      <c:pt idx="11">
                        <c:v>1413</c:v>
                      </c:pt>
                      <c:pt idx="12">
                        <c:v>1663</c:v>
                      </c:pt>
                      <c:pt idx="13">
                        <c:v>1643</c:v>
                      </c:pt>
                      <c:pt idx="14">
                        <c:v>1865</c:v>
                      </c:pt>
                      <c:pt idx="15">
                        <c:v>1675</c:v>
                      </c:pt>
                      <c:pt idx="16">
                        <c:v>1808</c:v>
                      </c:pt>
                      <c:pt idx="17">
                        <c:v>1358</c:v>
                      </c:pt>
                      <c:pt idx="18">
                        <c:v>1616</c:v>
                      </c:pt>
                      <c:pt idx="19">
                        <c:v>2050</c:v>
                      </c:pt>
                      <c:pt idx="20">
                        <c:v>2153</c:v>
                      </c:pt>
                      <c:pt idx="21">
                        <c:v>2369</c:v>
                      </c:pt>
                      <c:pt idx="22">
                        <c:v>152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110-4F21-8D97-C1EB72EE5D8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[1]Auditorías!$D$1</c15:sqref>
                        </c15:formulaRef>
                      </c:ext>
                    </c:extLst>
                    <c:strCache>
                      <c:ptCount val="1"/>
                      <c:pt idx="0">
                        <c:v>Título 4o.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3"/>
                      </a:gs>
                      <a:gs pos="100000">
                        <a:schemeClr val="accent3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[1]Auditorías!$A$2:$A$24</c15:sqref>
                        </c15:formulaRef>
                      </c:ext>
                    </c:extLst>
                    <c:strCache>
                      <c:ptCount val="23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  <c:pt idx="22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[1]Auditorías!$D$2:$D$24</c15:sqref>
                        </c15:formulaRef>
                      </c:ext>
                    </c:extLst>
                    <c:numCache>
                      <c:formatCode>0</c:formatCode>
                      <c:ptCount val="23"/>
                      <c:pt idx="10">
                        <c:v>1</c:v>
                      </c:pt>
                      <c:pt idx="12">
                        <c:v>2</c:v>
                      </c:pt>
                      <c:pt idx="13">
                        <c:v>12</c:v>
                      </c:pt>
                      <c:pt idx="14">
                        <c:v>8</c:v>
                      </c:pt>
                      <c:pt idx="15">
                        <c:v>1</c:v>
                      </c:pt>
                      <c:pt idx="16">
                        <c:v>6</c:v>
                      </c:pt>
                      <c:pt idx="17">
                        <c:v>3</c:v>
                      </c:pt>
                      <c:pt idx="18">
                        <c:v>1</c:v>
                      </c:pt>
                      <c:pt idx="19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110-4F21-8D97-C1EB72EE5D8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[1]Auditorías!$E$1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4"/>
                      </a:gs>
                      <a:gs pos="100000">
                        <a:schemeClr val="accent4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[1]Auditorías!$A$2:$A$24</c15:sqref>
                        </c15:formulaRef>
                      </c:ext>
                    </c:extLst>
                    <c:strCache>
                      <c:ptCount val="23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  <c:pt idx="22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[1]Auditorías!$E$2:$E$24</c15:sqref>
                        </c15:formulaRef>
                      </c:ext>
                    </c:extLst>
                    <c:numCache>
                      <c:formatCode>0</c:formatCode>
                      <c:ptCount val="23"/>
                      <c:pt idx="0">
                        <c:v>335</c:v>
                      </c:pt>
                      <c:pt idx="1">
                        <c:v>338</c:v>
                      </c:pt>
                      <c:pt idx="2">
                        <c:v>424</c:v>
                      </c:pt>
                      <c:pt idx="3">
                        <c:v>628</c:v>
                      </c:pt>
                      <c:pt idx="4">
                        <c:v>754</c:v>
                      </c:pt>
                      <c:pt idx="5">
                        <c:v>962</c:v>
                      </c:pt>
                      <c:pt idx="6">
                        <c:v>987</c:v>
                      </c:pt>
                      <c:pt idx="7">
                        <c:v>945</c:v>
                      </c:pt>
                      <c:pt idx="8">
                        <c:v>1031</c:v>
                      </c:pt>
                      <c:pt idx="9">
                        <c:v>1111</c:v>
                      </c:pt>
                      <c:pt idx="10" formatCode="General">
                        <c:v>1174</c:v>
                      </c:pt>
                      <c:pt idx="11" formatCode="General">
                        <c:v>1413</c:v>
                      </c:pt>
                      <c:pt idx="12" formatCode="General">
                        <c:v>1665</c:v>
                      </c:pt>
                      <c:pt idx="13" formatCode="General">
                        <c:v>1655</c:v>
                      </c:pt>
                      <c:pt idx="14" formatCode="General">
                        <c:v>1873</c:v>
                      </c:pt>
                      <c:pt idx="15" formatCode="General">
                        <c:v>1676</c:v>
                      </c:pt>
                      <c:pt idx="16" formatCode="General">
                        <c:v>1814</c:v>
                      </c:pt>
                      <c:pt idx="17" formatCode="General">
                        <c:v>1361</c:v>
                      </c:pt>
                      <c:pt idx="18" formatCode="General">
                        <c:v>1617</c:v>
                      </c:pt>
                      <c:pt idx="19" formatCode="General">
                        <c:v>2051</c:v>
                      </c:pt>
                      <c:pt idx="20">
                        <c:v>2153</c:v>
                      </c:pt>
                      <c:pt idx="21">
                        <c:v>2369</c:v>
                      </c:pt>
                      <c:pt idx="22">
                        <c:v>2264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110-4F21-8D97-C1EB72EE5D86}"/>
                  </c:ext>
                </c:extLst>
              </c15:ser>
            </c15:filteredBarSeries>
          </c:ext>
        </c:extLst>
      </c:barChart>
      <c:catAx>
        <c:axId val="1015104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589679"/>
        <c:crosses val="autoZero"/>
        <c:auto val="1"/>
        <c:lblAlgn val="ctr"/>
        <c:lblOffset val="100"/>
        <c:noMultiLvlLbl val="0"/>
      </c:catAx>
      <c:valAx>
        <c:axId val="127758967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15104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[1]PRAS!$B$2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8918635170603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3D-4A79-89BF-43BFFE047440}"/>
                </c:ext>
              </c:extLst>
            </c:dLbl>
            <c:dLbl>
              <c:idx val="1"/>
              <c:layout>
                <c:manualLayout>
                  <c:x val="0"/>
                  <c:y val="-3.89474455227981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3D-4A79-89BF-43BFFE047440}"/>
                </c:ext>
              </c:extLst>
            </c:dLbl>
            <c:dLbl>
              <c:idx val="20"/>
              <c:layout>
                <c:manualLayout>
                  <c:x val="0"/>
                  <c:y val="-2.60106207654275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3D-4A79-89BF-43BFFE047440}"/>
                </c:ext>
              </c:extLst>
            </c:dLbl>
            <c:dLbl>
              <c:idx val="21"/>
              <c:layout>
                <c:manualLayout>
                  <c:x val="-1.1251628107433089E-16"/>
                  <c:y val="-4.40151376426784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3D-4A79-89BF-43BFFE047440}"/>
                </c:ext>
              </c:extLst>
            </c:dLbl>
            <c:dLbl>
              <c:idx val="22"/>
              <c:layout>
                <c:manualLayout>
                  <c:x val="-1.1251628107433089E-16"/>
                  <c:y val="-3.56178966001343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3D-4A79-89BF-43BFFE047440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[1]PRAS!$B$3:$B$25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[1]PRAS!$C$3:$C$25</c:f>
              <c:numCache>
                <c:formatCode>#,##0</c:formatCode>
                <c:ptCount val="23"/>
                <c:pt idx="0">
                  <c:v>7</c:v>
                </c:pt>
                <c:pt idx="1">
                  <c:v>40</c:v>
                </c:pt>
                <c:pt idx="2">
                  <c:v>349</c:v>
                </c:pt>
                <c:pt idx="3">
                  <c:v>461</c:v>
                </c:pt>
                <c:pt idx="4">
                  <c:v>563</c:v>
                </c:pt>
                <c:pt idx="5">
                  <c:v>1631</c:v>
                </c:pt>
                <c:pt idx="6">
                  <c:v>1116</c:v>
                </c:pt>
                <c:pt idx="7">
                  <c:v>1385</c:v>
                </c:pt>
                <c:pt idx="8">
                  <c:v>1911</c:v>
                </c:pt>
                <c:pt idx="9">
                  <c:v>1652</c:v>
                </c:pt>
                <c:pt idx="10">
                  <c:v>1819</c:v>
                </c:pt>
                <c:pt idx="11">
                  <c:v>1361</c:v>
                </c:pt>
                <c:pt idx="12">
                  <c:v>2134</c:v>
                </c:pt>
                <c:pt idx="13">
                  <c:v>2715</c:v>
                </c:pt>
                <c:pt idx="14">
                  <c:v>2560</c:v>
                </c:pt>
                <c:pt idx="15">
                  <c:v>2792</c:v>
                </c:pt>
                <c:pt idx="16">
                  <c:v>2462</c:v>
                </c:pt>
                <c:pt idx="17">
                  <c:v>1587</c:v>
                </c:pt>
                <c:pt idx="18">
                  <c:v>1484</c:v>
                </c:pt>
                <c:pt idx="19">
                  <c:v>1564</c:v>
                </c:pt>
                <c:pt idx="20">
                  <c:v>1730</c:v>
                </c:pt>
                <c:pt idx="21">
                  <c:v>2508</c:v>
                </c:pt>
                <c:pt idx="22">
                  <c:v>2203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3D-4A79-89BF-43BFFE047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[1]FRR!$B$1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8918635170603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5D-4D57-8043-9A2D186F95F1}"/>
                </c:ext>
              </c:extLst>
            </c:dLbl>
            <c:dLbl>
              <c:idx val="1"/>
              <c:layout>
                <c:manualLayout>
                  <c:x val="0"/>
                  <c:y val="-3.89474455227981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5D-4D57-8043-9A2D186F95F1}"/>
                </c:ext>
              </c:extLst>
            </c:dLbl>
            <c:dLbl>
              <c:idx val="14"/>
              <c:layout>
                <c:manualLayout>
                  <c:x val="0"/>
                  <c:y val="-4.68800585973263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5D-4D57-8043-9A2D186F95F1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[1]FRR!$B$2:$B$16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[1]FRR!$C$2:$C$16</c:f>
              <c:numCache>
                <c:formatCode>General</c:formatCode>
                <c:ptCount val="15"/>
                <c:pt idx="0">
                  <c:v>14</c:v>
                </c:pt>
                <c:pt idx="1">
                  <c:v>34</c:v>
                </c:pt>
                <c:pt idx="2">
                  <c:v>70</c:v>
                </c:pt>
                <c:pt idx="3">
                  <c:v>62</c:v>
                </c:pt>
                <c:pt idx="4">
                  <c:v>85</c:v>
                </c:pt>
                <c:pt idx="5">
                  <c:v>286</c:v>
                </c:pt>
                <c:pt idx="6">
                  <c:v>226</c:v>
                </c:pt>
                <c:pt idx="7">
                  <c:v>226</c:v>
                </c:pt>
                <c:pt idx="8">
                  <c:v>414</c:v>
                </c:pt>
                <c:pt idx="9">
                  <c:v>381</c:v>
                </c:pt>
                <c:pt idx="10">
                  <c:v>476</c:v>
                </c:pt>
                <c:pt idx="11">
                  <c:v>633</c:v>
                </c:pt>
                <c:pt idx="12">
                  <c:v>799</c:v>
                </c:pt>
                <c:pt idx="13">
                  <c:v>1077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5D-4D57-8043-9A2D186F9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[1]DH!$B$1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8918635170603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19-45F1-8640-E56508BC70D6}"/>
                </c:ext>
              </c:extLst>
            </c:dLbl>
            <c:dLbl>
              <c:idx val="1"/>
              <c:layout>
                <c:manualLayout>
                  <c:x val="0"/>
                  <c:y val="-3.89474455227981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19-45F1-8640-E56508BC70D6}"/>
                </c:ext>
              </c:extLst>
            </c:dLbl>
            <c:dLbl>
              <c:idx val="2"/>
              <c:layout>
                <c:manualLayout>
                  <c:x val="0"/>
                  <c:y val="-2.8609900506622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19-45F1-8640-E56508BC70D6}"/>
                </c:ext>
              </c:extLst>
            </c:dLbl>
            <c:dLbl>
              <c:idx val="3"/>
              <c:layout>
                <c:manualLayout>
                  <c:x val="-2.8129070268582722E-17"/>
                  <c:y val="-4.22730879570286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19-45F1-8640-E56508BC70D6}"/>
                </c:ext>
              </c:extLst>
            </c:dLbl>
            <c:dLbl>
              <c:idx val="4"/>
              <c:layout>
                <c:manualLayout>
                  <c:x val="0"/>
                  <c:y val="-2.73498138314106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19-45F1-8640-E56508BC70D6}"/>
                </c:ext>
              </c:extLst>
            </c:dLbl>
            <c:dLbl>
              <c:idx val="5"/>
              <c:layout>
                <c:manualLayout>
                  <c:x val="0"/>
                  <c:y val="-5.41952023438930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19-45F1-8640-E56508BC70D6}"/>
                </c:ext>
              </c:extLst>
            </c:dLbl>
            <c:dLbl>
              <c:idx val="16"/>
              <c:layout>
                <c:manualLayout>
                  <c:x val="0"/>
                  <c:y val="-3.5491179881584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19-45F1-8640-E56508BC70D6}"/>
                </c:ext>
              </c:extLst>
            </c:dLbl>
            <c:dLbl>
              <c:idx val="17"/>
              <c:layout>
                <c:manualLayout>
                  <c:x val="-1.1251628107433089E-16"/>
                  <c:y val="-4.05320148934872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19-45F1-8640-E56508BC70D6}"/>
                </c:ext>
              </c:extLst>
            </c:dLbl>
            <c:dLbl>
              <c:idx val="18"/>
              <c:layout>
                <c:manualLayout>
                  <c:x val="-1.1251628107433089E-16"/>
                  <c:y val="-3.84925837758653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19-45F1-8640-E56508BC70D6}"/>
                </c:ext>
              </c:extLst>
            </c:dLbl>
            <c:dLbl>
              <c:idx val="19"/>
              <c:layout>
                <c:manualLayout>
                  <c:x val="-1.5343306482546988E-3"/>
                  <c:y val="-3.84925837758653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19-45F1-8640-E56508BC70D6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[1]DH!$B$2:$B$22</c:f>
              <c:strCach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SIMULACIÓN DE REINTEGRO</c:v>
                </c:pt>
              </c:strCache>
            </c:strRef>
          </c:cat>
          <c:val>
            <c:numRef>
              <c:f>[1]DH!$C$2:$C$22</c:f>
              <c:numCache>
                <c:formatCode>General</c:formatCode>
                <c:ptCount val="21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11</c:v>
                </c:pt>
                <c:pt idx="6">
                  <c:v>88</c:v>
                </c:pt>
                <c:pt idx="7">
                  <c:v>140</c:v>
                </c:pt>
                <c:pt idx="8">
                  <c:v>147</c:v>
                </c:pt>
                <c:pt idx="9">
                  <c:v>221</c:v>
                </c:pt>
                <c:pt idx="10">
                  <c:v>103</c:v>
                </c:pt>
                <c:pt idx="11">
                  <c:v>94</c:v>
                </c:pt>
                <c:pt idx="12">
                  <c:v>62</c:v>
                </c:pt>
                <c:pt idx="13">
                  <c:v>48</c:v>
                </c:pt>
                <c:pt idx="14">
                  <c:v>91</c:v>
                </c:pt>
                <c:pt idx="15">
                  <c:v>43</c:v>
                </c:pt>
                <c:pt idx="16">
                  <c:v>9</c:v>
                </c:pt>
                <c:pt idx="17">
                  <c:v>17</c:v>
                </c:pt>
                <c:pt idx="18">
                  <c:v>2</c:v>
                </c:pt>
                <c:pt idx="19">
                  <c:v>4</c:v>
                </c:pt>
                <c:pt idx="2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C19-45F1-8640-E56508BC7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5C-4618-93B0-4F116356FDB4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5C-4618-93B0-4F116356FDB4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15C-4618-93B0-4F116356FDB4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15C-4618-93B0-4F116356FDB4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15C-4618-93B0-4F116356FDB4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15C-4618-93B0-4F116356FD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[1]Auditorías!$G$3:$G$8</c:f>
              <c:strCache>
                <c:ptCount val="6"/>
                <c:pt idx="0">
                  <c:v>Financiera y de Cumplimiento</c:v>
                </c:pt>
                <c:pt idx="1">
                  <c:v>Financiera con Enfoque de Desempeño</c:v>
                </c:pt>
                <c:pt idx="2">
                  <c:v>Cumplimiento a Inversiones Físicas</c:v>
                </c:pt>
                <c:pt idx="3">
                  <c:v>Desempeño</c:v>
                </c:pt>
                <c:pt idx="4">
                  <c:v>Otras</c:v>
                </c:pt>
                <c:pt idx="5">
                  <c:v>De Cumplimiento Forense</c:v>
                </c:pt>
              </c:strCache>
            </c:strRef>
          </c:cat>
          <c:val>
            <c:numRef>
              <c:f>[1]Auditorías!$H$3:$H$8</c:f>
              <c:numCache>
                <c:formatCode>0.00%</c:formatCode>
                <c:ptCount val="6"/>
                <c:pt idx="0">
                  <c:v>0.62803921568627452</c:v>
                </c:pt>
                <c:pt idx="1">
                  <c:v>0.13513071895424836</c:v>
                </c:pt>
                <c:pt idx="2">
                  <c:v>8.7973856209150325E-2</c:v>
                </c:pt>
                <c:pt idx="3">
                  <c:v>8.2418300653594775E-2</c:v>
                </c:pt>
                <c:pt idx="4">
                  <c:v>5.8660130718954248E-2</c:v>
                </c:pt>
                <c:pt idx="5">
                  <c:v>7.7777777777777776E-3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15C-4618-93B0-4F116356F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58020349815382"/>
          <c:y val="0.11985977780174738"/>
          <c:w val="0.34857296822240647"/>
          <c:h val="0.76028044439650522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3"/>
          <c:order val="0"/>
          <c:tx>
            <c:strRef>
              <c:f>[1]Resultados!$K$5</c:f>
              <c:strCache>
                <c:ptCount val="1"/>
                <c:pt idx="0">
                  <c:v>Observaciones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-0.20779696473584366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62-4EAD-B8F6-5FE82E8BA9DE}"/>
                </c:ext>
              </c:extLst>
            </c:dLbl>
            <c:dLbl>
              <c:idx val="20"/>
              <c:layout>
                <c:manualLayout>
                  <c:x val="-0.22800979704269642"/>
                  <c:y val="4.901959838281620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62-4EAD-B8F6-5FE82E8BA9DE}"/>
                </c:ext>
              </c:extLst>
            </c:dLbl>
            <c:dLbl>
              <c:idx val="21"/>
              <c:layout>
                <c:manualLayout>
                  <c:x val="-0.2192827629219615"/>
                  <c:y val="-1.8141111212538363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62-4EAD-B8F6-5FE82E8BA9DE}"/>
                </c:ext>
              </c:extLst>
            </c:dLbl>
            <c:dLbl>
              <c:idx val="22"/>
              <c:layout>
                <c:manualLayout>
                  <c:x val="-0.19389244042514492"/>
                  <c:y val="2.450979919140821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62-4EAD-B8F6-5FE82E8BA9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[1]Resultados!$L$4:$AH$4</c:f>
              <c:strCach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strCache>
            </c:strRef>
          </c:cat>
          <c:val>
            <c:numRef>
              <c:f>[1]Resultados!$L$5:$AH$5</c:f>
              <c:numCache>
                <c:formatCode>#,##0</c:formatCode>
                <c:ptCount val="23"/>
                <c:pt idx="0">
                  <c:v>2584</c:v>
                </c:pt>
                <c:pt idx="1">
                  <c:v>2644</c:v>
                </c:pt>
                <c:pt idx="2">
                  <c:v>3424</c:v>
                </c:pt>
                <c:pt idx="3">
                  <c:v>4519</c:v>
                </c:pt>
                <c:pt idx="4">
                  <c:v>7182</c:v>
                </c:pt>
                <c:pt idx="5">
                  <c:v>9553</c:v>
                </c:pt>
                <c:pt idx="6">
                  <c:v>7746</c:v>
                </c:pt>
                <c:pt idx="7">
                  <c:v>19196</c:v>
                </c:pt>
                <c:pt idx="8">
                  <c:v>23343</c:v>
                </c:pt>
                <c:pt idx="9">
                  <c:v>22390</c:v>
                </c:pt>
                <c:pt idx="10">
                  <c:v>22964</c:v>
                </c:pt>
                <c:pt idx="11">
                  <c:v>23581</c:v>
                </c:pt>
                <c:pt idx="12">
                  <c:v>26280</c:v>
                </c:pt>
                <c:pt idx="13">
                  <c:v>26330</c:v>
                </c:pt>
                <c:pt idx="14">
                  <c:v>26799</c:v>
                </c:pt>
                <c:pt idx="15">
                  <c:v>26154</c:v>
                </c:pt>
                <c:pt idx="16">
                  <c:v>28070</c:v>
                </c:pt>
                <c:pt idx="17">
                  <c:v>21181</c:v>
                </c:pt>
                <c:pt idx="18">
                  <c:v>24288</c:v>
                </c:pt>
                <c:pt idx="19">
                  <c:v>26802</c:v>
                </c:pt>
                <c:pt idx="20">
                  <c:v>25605</c:v>
                </c:pt>
                <c:pt idx="21">
                  <c:v>24603</c:v>
                </c:pt>
                <c:pt idx="22">
                  <c:v>22267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62-4EAD-B8F6-5FE82E8BA9DE}"/>
            </c:ext>
          </c:extLst>
        </c:ser>
        <c:ser>
          <c:idx val="0"/>
          <c:order val="1"/>
          <c:tx>
            <c:strRef>
              <c:f>[1]Resultados!$K$6</c:f>
              <c:strCache>
                <c:ptCount val="1"/>
                <c:pt idx="0">
                  <c:v>Recomendaciones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3313843195343303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62-4EAD-B8F6-5FE82E8BA9DE}"/>
                </c:ext>
              </c:extLst>
            </c:dLbl>
            <c:dLbl>
              <c:idx val="2"/>
              <c:layout>
                <c:manualLayout>
                  <c:x val="-1.8912710168654676E-2"/>
                  <c:y val="-8.9868225536419973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62-4EAD-B8F6-5FE82E8BA9DE}"/>
                </c:ext>
              </c:extLst>
            </c:dLbl>
            <c:dLbl>
              <c:idx val="20"/>
              <c:layout>
                <c:manualLayout>
                  <c:x val="-8.1931342740573267E-3"/>
                  <c:y val="-2.2467056384104993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62-4EAD-B8F6-5FE82E8BA9DE}"/>
                </c:ext>
              </c:extLst>
            </c:dLbl>
            <c:dLbl>
              <c:idx val="21"/>
              <c:layout>
                <c:manualLayout>
                  <c:x val="-1.1900938125308593E-2"/>
                  <c:y val="-2.450979919140821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62-4EAD-B8F6-5FE82E8BA9DE}"/>
                </c:ext>
              </c:extLst>
            </c:dLbl>
            <c:dLbl>
              <c:idx val="22"/>
              <c:layout>
                <c:manualLayout>
                  <c:x val="-7.2465632390011263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62-4EAD-B8F6-5FE82E8BA9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[1]Resultados!$L$4:$AH$4</c:f>
              <c:strCach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strCache>
            </c:strRef>
          </c:cat>
          <c:val>
            <c:numRef>
              <c:f>[1]Resultados!$L$6:$AH$6</c:f>
              <c:numCache>
                <c:formatCode>#,##0</c:formatCode>
                <c:ptCount val="23"/>
                <c:pt idx="0">
                  <c:v>2505</c:v>
                </c:pt>
                <c:pt idx="1">
                  <c:v>2295</c:v>
                </c:pt>
                <c:pt idx="2">
                  <c:v>3064</c:v>
                </c:pt>
                <c:pt idx="3">
                  <c:v>4269</c:v>
                </c:pt>
                <c:pt idx="4">
                  <c:v>6684</c:v>
                </c:pt>
                <c:pt idx="5">
                  <c:v>7620</c:v>
                </c:pt>
                <c:pt idx="6">
                  <c:v>6296</c:v>
                </c:pt>
                <c:pt idx="7">
                  <c:v>5909</c:v>
                </c:pt>
                <c:pt idx="8">
                  <c:v>6935</c:v>
                </c:pt>
                <c:pt idx="9">
                  <c:v>6369</c:v>
                </c:pt>
                <c:pt idx="10">
                  <c:v>6564</c:v>
                </c:pt>
                <c:pt idx="11">
                  <c:v>6902</c:v>
                </c:pt>
                <c:pt idx="12">
                  <c:v>3366</c:v>
                </c:pt>
                <c:pt idx="13">
                  <c:v>3979</c:v>
                </c:pt>
                <c:pt idx="14">
                  <c:v>4453</c:v>
                </c:pt>
                <c:pt idx="15">
                  <c:v>4446</c:v>
                </c:pt>
                <c:pt idx="16">
                  <c:v>5013</c:v>
                </c:pt>
                <c:pt idx="17">
                  <c:v>3763</c:v>
                </c:pt>
                <c:pt idx="18">
                  <c:v>2444</c:v>
                </c:pt>
                <c:pt idx="19">
                  <c:v>2317</c:v>
                </c:pt>
                <c:pt idx="20">
                  <c:v>1836</c:v>
                </c:pt>
                <c:pt idx="21">
                  <c:v>1385</c:v>
                </c:pt>
                <c:pt idx="22">
                  <c:v>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62-4EAD-B8F6-5FE82E8BA9DE}"/>
            </c:ext>
          </c:extLst>
        </c:ser>
        <c:ser>
          <c:idx val="1"/>
          <c:order val="2"/>
          <c:tx>
            <c:strRef>
              <c:f>[1]Resultados!$K$7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7145084587201906E-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62-4EAD-B8F6-5FE82E8BA9DE}"/>
                </c:ext>
              </c:extLst>
            </c:dLbl>
            <c:dLbl>
              <c:idx val="1"/>
              <c:layout>
                <c:manualLayout>
                  <c:x val="-7.545282087264147E-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62-4EAD-B8F6-5FE82E8BA9DE}"/>
                </c:ext>
              </c:extLst>
            </c:dLbl>
            <c:dLbl>
              <c:idx val="2"/>
              <c:layout>
                <c:manualLayout>
                  <c:x val="-8.7379485980094065E-3"/>
                  <c:y val="-8.9868225536419973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62-4EAD-B8F6-5FE82E8BA9DE}"/>
                </c:ext>
              </c:extLst>
            </c:dLbl>
            <c:dLbl>
              <c:idx val="3"/>
              <c:layout>
                <c:manualLayout>
                  <c:x val="-8.697668979496375E-3"/>
                  <c:y val="-8.9868225536419973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62-4EAD-B8F6-5FE82E8BA9DE}"/>
                </c:ext>
              </c:extLst>
            </c:dLbl>
            <c:dLbl>
              <c:idx val="4"/>
              <c:layout>
                <c:manualLayout>
                  <c:x val="-3.141810244016527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62-4EAD-B8F6-5FE82E8BA9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[1]Resultados!$L$4:$AH$4</c:f>
              <c:strCach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strCache>
            </c:strRef>
          </c:cat>
          <c:val>
            <c:numRef>
              <c:f>[1]Resultados!$L$7:$AH$7</c:f>
              <c:numCache>
                <c:formatCode>#,##0</c:formatCode>
                <c:ptCount val="23"/>
                <c:pt idx="0">
                  <c:v>1407</c:v>
                </c:pt>
                <c:pt idx="1">
                  <c:v>1589</c:v>
                </c:pt>
                <c:pt idx="2">
                  <c:v>1071</c:v>
                </c:pt>
                <c:pt idx="3">
                  <c:v>1067</c:v>
                </c:pt>
                <c:pt idx="4">
                  <c:v>1826</c:v>
                </c:pt>
                <c:pt idx="5">
                  <c:v>3564</c:v>
                </c:pt>
                <c:pt idx="6">
                  <c:v>2738</c:v>
                </c:pt>
                <c:pt idx="7">
                  <c:v>3056</c:v>
                </c:pt>
                <c:pt idx="8">
                  <c:v>4201</c:v>
                </c:pt>
                <c:pt idx="9">
                  <c:v>3791</c:v>
                </c:pt>
                <c:pt idx="10">
                  <c:v>4882</c:v>
                </c:pt>
                <c:pt idx="11">
                  <c:v>4867</c:v>
                </c:pt>
                <c:pt idx="12">
                  <c:v>6443</c:v>
                </c:pt>
                <c:pt idx="13">
                  <c:v>7026</c:v>
                </c:pt>
                <c:pt idx="14">
                  <c:v>6210</c:v>
                </c:pt>
                <c:pt idx="15">
                  <c:v>5197</c:v>
                </c:pt>
                <c:pt idx="16">
                  <c:v>5372</c:v>
                </c:pt>
                <c:pt idx="17">
                  <c:v>3525</c:v>
                </c:pt>
                <c:pt idx="18">
                  <c:v>3144</c:v>
                </c:pt>
                <c:pt idx="19">
                  <c:v>3329</c:v>
                </c:pt>
                <c:pt idx="20">
                  <c:v>3713</c:v>
                </c:pt>
                <c:pt idx="21">
                  <c:v>5717</c:v>
                </c:pt>
                <c:pt idx="22">
                  <c:v>5417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862-4EAD-B8F6-5FE82E8BA9DE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327923903"/>
        <c:axId val="198941167"/>
      </c:barChart>
      <c:catAx>
        <c:axId val="13279239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8941167"/>
        <c:crosses val="autoZero"/>
        <c:auto val="1"/>
        <c:lblAlgn val="ctr"/>
        <c:lblOffset val="100"/>
        <c:noMultiLvlLbl val="0"/>
      </c:catAx>
      <c:valAx>
        <c:axId val="198941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27923903"/>
        <c:crosses val="autoZero"/>
        <c:crossBetween val="between"/>
      </c:valAx>
      <c:spPr>
        <a:solidFill>
          <a:schemeClr val="bg2">
            <a:lumMod val="50000"/>
          </a:schemeClr>
        </a:solidFill>
        <a:ln>
          <a:solidFill>
            <a:schemeClr val="tx2">
              <a:lumMod val="7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[1]Recomendaciones!$B$1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0"/>
              <c:layout>
                <c:manualLayout>
                  <c:x val="0"/>
                  <c:y val="-2.69603857657328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43-4292-A48F-C5E600609959}"/>
                </c:ext>
              </c:extLst>
            </c:dLbl>
            <c:dLbl>
              <c:idx val="21"/>
              <c:layout>
                <c:manualLayout>
                  <c:x val="0"/>
                  <c:y val="-2.86772874320942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43-4292-A48F-C5E600609959}"/>
                </c:ext>
              </c:extLst>
            </c:dLbl>
            <c:dLbl>
              <c:idx val="22"/>
              <c:layout>
                <c:manualLayout>
                  <c:x val="-2.0892446208032808E-16"/>
                  <c:y val="-2.664200695843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43-4292-A48F-C5E600609959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[1]Recomendaciones!$B$2:$B$24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[1]Recomendaciones!$C$2:$C$24</c:f>
              <c:numCache>
                <c:formatCode>#,##0</c:formatCode>
                <c:ptCount val="23"/>
                <c:pt idx="0">
                  <c:v>2227</c:v>
                </c:pt>
                <c:pt idx="1">
                  <c:v>1957</c:v>
                </c:pt>
                <c:pt idx="2">
                  <c:v>2554</c:v>
                </c:pt>
                <c:pt idx="3">
                  <c:v>3810</c:v>
                </c:pt>
                <c:pt idx="4">
                  <c:v>6078</c:v>
                </c:pt>
                <c:pt idx="5">
                  <c:v>6176</c:v>
                </c:pt>
                <c:pt idx="6">
                  <c:v>5105</c:v>
                </c:pt>
                <c:pt idx="7">
                  <c:v>4568</c:v>
                </c:pt>
                <c:pt idx="8">
                  <c:v>5734</c:v>
                </c:pt>
                <c:pt idx="9">
                  <c:v>5312</c:v>
                </c:pt>
                <c:pt idx="10">
                  <c:v>5215</c:v>
                </c:pt>
                <c:pt idx="11">
                  <c:v>5299</c:v>
                </c:pt>
                <c:pt idx="12">
                  <c:v>2234</c:v>
                </c:pt>
                <c:pt idx="13">
                  <c:v>2772</c:v>
                </c:pt>
                <c:pt idx="14">
                  <c:v>3278</c:v>
                </c:pt>
                <c:pt idx="15">
                  <c:v>2415</c:v>
                </c:pt>
                <c:pt idx="16">
                  <c:v>2225</c:v>
                </c:pt>
                <c:pt idx="17">
                  <c:v>1737</c:v>
                </c:pt>
                <c:pt idx="18">
                  <c:v>1598</c:v>
                </c:pt>
                <c:pt idx="19">
                  <c:v>1801</c:v>
                </c:pt>
                <c:pt idx="20">
                  <c:v>1280</c:v>
                </c:pt>
                <c:pt idx="21">
                  <c:v>1066</c:v>
                </c:pt>
                <c:pt idx="22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43-4292-A48F-C5E600609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'[1]Recomendaciones al Desempeño'!$B$1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0"/>
              <c:layout>
                <c:manualLayout>
                  <c:x val="-1.1251628107433089E-16"/>
                  <c:y val="-3.44078618079716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DF-4963-BF18-66CD234044BE}"/>
                </c:ext>
              </c:extLst>
            </c:dLbl>
            <c:dLbl>
              <c:idx val="22"/>
              <c:layout>
                <c:manualLayout>
                  <c:x val="-1.0662666112714673E-16"/>
                  <c:y val="-2.3812351324936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DF-4963-BF18-66CD234044BE}"/>
                </c:ext>
              </c:extLst>
            </c:dLbl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'[1]Recomendaciones al Desempeño'!$B$2:$B$24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'[1]Recomendaciones al Desempeño'!$C$2:$C$24</c:f>
              <c:numCache>
                <c:formatCode>#,##0</c:formatCode>
                <c:ptCount val="23"/>
                <c:pt idx="0">
                  <c:v>278</c:v>
                </c:pt>
                <c:pt idx="1">
                  <c:v>338</c:v>
                </c:pt>
                <c:pt idx="2">
                  <c:v>510</c:v>
                </c:pt>
                <c:pt idx="3">
                  <c:v>459</c:v>
                </c:pt>
                <c:pt idx="4">
                  <c:v>606</c:v>
                </c:pt>
                <c:pt idx="5">
                  <c:v>1444</c:v>
                </c:pt>
                <c:pt idx="6">
                  <c:v>1191</c:v>
                </c:pt>
                <c:pt idx="7">
                  <c:v>1341</c:v>
                </c:pt>
                <c:pt idx="8">
                  <c:v>1201</c:v>
                </c:pt>
                <c:pt idx="9">
                  <c:v>1057</c:v>
                </c:pt>
                <c:pt idx="10">
                  <c:v>1349</c:v>
                </c:pt>
                <c:pt idx="11">
                  <c:v>1603</c:v>
                </c:pt>
                <c:pt idx="12">
                  <c:v>1132</c:v>
                </c:pt>
                <c:pt idx="13">
                  <c:v>1207</c:v>
                </c:pt>
                <c:pt idx="14">
                  <c:v>1175</c:v>
                </c:pt>
                <c:pt idx="15">
                  <c:v>2031</c:v>
                </c:pt>
                <c:pt idx="16">
                  <c:v>2788</c:v>
                </c:pt>
                <c:pt idx="17">
                  <c:v>2026</c:v>
                </c:pt>
                <c:pt idx="18">
                  <c:v>846</c:v>
                </c:pt>
                <c:pt idx="19">
                  <c:v>516</c:v>
                </c:pt>
                <c:pt idx="20">
                  <c:v>556</c:v>
                </c:pt>
                <c:pt idx="21">
                  <c:v>319</c:v>
                </c:pt>
                <c:pt idx="22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DF-4963-BF18-66CD23404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[1]PIIC!$B$1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1251628107433089E-16"/>
                  <c:y val="-2.983653787462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3B-429C-939B-63B963DC69D0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[1]PIIC!$B$2:$B$7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[1]PIIC!$C$2:$C$7</c:f>
              <c:numCache>
                <c:formatCode>#,##0</c:formatCode>
                <c:ptCount val="6"/>
                <c:pt idx="0">
                  <c:v>464</c:v>
                </c:pt>
                <c:pt idx="1">
                  <c:v>382</c:v>
                </c:pt>
                <c:pt idx="2">
                  <c:v>40</c:v>
                </c:pt>
                <c:pt idx="3">
                  <c:v>50</c:v>
                </c:pt>
                <c:pt idx="4">
                  <c:v>217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3B-429C-939B-63B963DC6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92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[1]PEFCF!$B$1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-1.4998125234345708E-3"/>
                  <c:y val="-2.98021119453091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3E-404C-B8C4-F80F9629A05C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[1]PEFCF!$B$2:$B$24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[1]PEFCF!$C$2:$C$24</c:f>
              <c:numCache>
                <c:formatCode>#,##0</c:formatCode>
                <c:ptCount val="23"/>
                <c:pt idx="0">
                  <c:v>20</c:v>
                </c:pt>
                <c:pt idx="1">
                  <c:v>19</c:v>
                </c:pt>
                <c:pt idx="2">
                  <c:v>19</c:v>
                </c:pt>
                <c:pt idx="3">
                  <c:v>15</c:v>
                </c:pt>
                <c:pt idx="4">
                  <c:v>27</c:v>
                </c:pt>
                <c:pt idx="5">
                  <c:v>77</c:v>
                </c:pt>
                <c:pt idx="6">
                  <c:v>76</c:v>
                </c:pt>
                <c:pt idx="7">
                  <c:v>67</c:v>
                </c:pt>
                <c:pt idx="8">
                  <c:v>100</c:v>
                </c:pt>
                <c:pt idx="9">
                  <c:v>110</c:v>
                </c:pt>
                <c:pt idx="10">
                  <c:v>86</c:v>
                </c:pt>
                <c:pt idx="11">
                  <c:v>57</c:v>
                </c:pt>
                <c:pt idx="12">
                  <c:v>76</c:v>
                </c:pt>
                <c:pt idx="13">
                  <c:v>75</c:v>
                </c:pt>
                <c:pt idx="14">
                  <c:v>196</c:v>
                </c:pt>
                <c:pt idx="15">
                  <c:v>143</c:v>
                </c:pt>
                <c:pt idx="16">
                  <c:v>206</c:v>
                </c:pt>
                <c:pt idx="17">
                  <c:v>116</c:v>
                </c:pt>
                <c:pt idx="18">
                  <c:v>123</c:v>
                </c:pt>
                <c:pt idx="19">
                  <c:v>115</c:v>
                </c:pt>
                <c:pt idx="20">
                  <c:v>176</c:v>
                </c:pt>
                <c:pt idx="21">
                  <c:v>207</c:v>
                </c:pt>
                <c:pt idx="22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E-404C-B8C4-F80F9629A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'[1]Solicitud de Aclaración'!$B$1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-1.1251628107433089E-16"/>
                  <c:y val="-3.44276384056644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63-4459-BC79-2408D46B6AF7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'[1]Solicitud de Aclaración'!$B$2:$B$24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'[1]Solicitud de Aclaración'!$C$2:$C$24</c:f>
              <c:numCache>
                <c:formatCode>#,##0</c:formatCode>
                <c:ptCount val="23"/>
                <c:pt idx="0">
                  <c:v>336</c:v>
                </c:pt>
                <c:pt idx="1">
                  <c:v>540</c:v>
                </c:pt>
                <c:pt idx="2">
                  <c:v>221</c:v>
                </c:pt>
                <c:pt idx="3">
                  <c:v>144</c:v>
                </c:pt>
                <c:pt idx="4">
                  <c:v>357</c:v>
                </c:pt>
                <c:pt idx="5">
                  <c:v>384</c:v>
                </c:pt>
                <c:pt idx="6">
                  <c:v>211</c:v>
                </c:pt>
                <c:pt idx="7">
                  <c:v>382</c:v>
                </c:pt>
                <c:pt idx="8">
                  <c:v>439</c:v>
                </c:pt>
                <c:pt idx="9">
                  <c:v>409</c:v>
                </c:pt>
                <c:pt idx="10">
                  <c:v>591</c:v>
                </c:pt>
                <c:pt idx="11">
                  <c:v>783</c:v>
                </c:pt>
                <c:pt idx="12">
                  <c:v>1208</c:v>
                </c:pt>
                <c:pt idx="13">
                  <c:v>377</c:v>
                </c:pt>
                <c:pt idx="14">
                  <c:v>643</c:v>
                </c:pt>
                <c:pt idx="15">
                  <c:v>204</c:v>
                </c:pt>
                <c:pt idx="16">
                  <c:v>147</c:v>
                </c:pt>
                <c:pt idx="17">
                  <c:v>194</c:v>
                </c:pt>
                <c:pt idx="18">
                  <c:v>204</c:v>
                </c:pt>
                <c:pt idx="19">
                  <c:v>181</c:v>
                </c:pt>
                <c:pt idx="20">
                  <c:v>111</c:v>
                </c:pt>
                <c:pt idx="21">
                  <c:v>408</c:v>
                </c:pt>
                <c:pt idx="22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63-4459-BC79-2408D46B6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'[1]Pliegos de Observaciones'!$B$1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8918635170603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5F-4913-82C9-79BF48747A53}"/>
                </c:ext>
              </c:extLst>
            </c:dLbl>
            <c:dLbl>
              <c:idx val="1"/>
              <c:layout>
                <c:manualLayout>
                  <c:x val="0"/>
                  <c:y val="-3.89474455227981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5F-4913-82C9-79BF48747A53}"/>
                </c:ext>
              </c:extLst>
            </c:dLbl>
            <c:dLbl>
              <c:idx val="20"/>
              <c:layout>
                <c:manualLayout>
                  <c:x val="0"/>
                  <c:y val="-2.60106207654275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5F-4913-82C9-79BF48747A53}"/>
                </c:ext>
              </c:extLst>
            </c:dLbl>
            <c:dLbl>
              <c:idx val="21"/>
              <c:layout>
                <c:manualLayout>
                  <c:x val="0"/>
                  <c:y val="-3.7199291948971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5F-4913-82C9-79BF48747A53}"/>
                </c:ext>
              </c:extLst>
            </c:dLbl>
            <c:dLbl>
              <c:idx val="22"/>
              <c:layout>
                <c:manualLayout>
                  <c:x val="-1.1251628107433089E-16"/>
                  <c:y val="-3.3207837392419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5F-4913-82C9-79BF48747A53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'[1]Pliegos de Observaciones'!$B$2:$B$24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'[1]Pliegos de Observaciones'!$C$2:$C$24</c:f>
              <c:numCache>
                <c:formatCode>#,##0</c:formatCode>
                <c:ptCount val="23"/>
                <c:pt idx="0">
                  <c:v>102</c:v>
                </c:pt>
                <c:pt idx="1">
                  <c:v>192</c:v>
                </c:pt>
                <c:pt idx="2">
                  <c:v>332</c:v>
                </c:pt>
                <c:pt idx="3">
                  <c:v>285</c:v>
                </c:pt>
                <c:pt idx="4">
                  <c:v>360</c:v>
                </c:pt>
                <c:pt idx="5">
                  <c:v>1174</c:v>
                </c:pt>
                <c:pt idx="6">
                  <c:v>1109</c:v>
                </c:pt>
                <c:pt idx="7">
                  <c:v>996</c:v>
                </c:pt>
                <c:pt idx="8">
                  <c:v>1337</c:v>
                </c:pt>
                <c:pt idx="9">
                  <c:v>1239</c:v>
                </c:pt>
                <c:pt idx="10">
                  <c:v>1910</c:v>
                </c:pt>
                <c:pt idx="11">
                  <c:v>2033</c:v>
                </c:pt>
                <c:pt idx="12">
                  <c:v>2226</c:v>
                </c:pt>
                <c:pt idx="13">
                  <c:v>2782</c:v>
                </c:pt>
                <c:pt idx="14">
                  <c:v>2810</c:v>
                </c:pt>
                <c:pt idx="15">
                  <c:v>2058</c:v>
                </c:pt>
                <c:pt idx="16">
                  <c:v>2557</c:v>
                </c:pt>
                <c:pt idx="17">
                  <c:v>1628</c:v>
                </c:pt>
                <c:pt idx="18">
                  <c:v>1333</c:v>
                </c:pt>
                <c:pt idx="19">
                  <c:v>1469</c:v>
                </c:pt>
                <c:pt idx="20">
                  <c:v>1696</c:v>
                </c:pt>
                <c:pt idx="21">
                  <c:v>2594</c:v>
                </c:pt>
                <c:pt idx="22">
                  <c:v>2762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5F-4913-82C9-79BF48747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13</xdr:col>
      <xdr:colOff>266700</xdr:colOff>
      <xdr:row>16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399246-8794-4652-8BF7-802EECA50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581025</xdr:colOff>
      <xdr:row>19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A8BA94-3BC6-45DC-8C5D-E2F1B9AE7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466725</xdr:colOff>
      <xdr:row>21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5DD61B-B161-495F-B1DC-B081B86F3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657225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2AAF68-287E-4FE0-B066-F479DEFD69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685800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C4DB0F-7534-4238-987D-9F40D6C37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11</xdr:col>
      <xdr:colOff>76200</xdr:colOff>
      <xdr:row>29</xdr:row>
      <xdr:rowOff>38101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7F9805-D7FF-4B61-A1B7-438E28F16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733425</xdr:colOff>
      <xdr:row>20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9A1745-2DAE-4310-BDA0-966FD90A4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342900</xdr:colOff>
      <xdr:row>22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D7F0BB-7B07-4929-B766-E339E04FB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47625</xdr:colOff>
      <xdr:row>25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B82C99-4CF0-4937-B539-D552BB78E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10</xdr:col>
      <xdr:colOff>57150</xdr:colOff>
      <xdr:row>21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987820-B206-40CA-8B76-36FE9A0C9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666750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5D49B2-C9BE-4A7B-8C95-358BEDBCA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38100</xdr:colOff>
      <xdr:row>20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BA4A20-0954-4925-8444-2AECFD255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aacuna\Downloads\viernes%2029%20de%20mayo\Gr&#225;ficos%20y%20Tablas%20Mayo%202026%20(version%201).xlsx" TargetMode="External"/><Relationship Id="rId1" Type="http://schemas.openxmlformats.org/officeDocument/2006/relationships/externalLinkPath" Target="file:///D:\aaacuna\Downloads\viernes%2029%20de%20mayo\Gr&#225;ficos%20y%20Tablas%20Mayo%202026%20(version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orías"/>
      <sheetName val="Auditorías por sector"/>
      <sheetName val="Resultados"/>
      <sheetName val="Hoja1"/>
      <sheetName val="Acciones"/>
      <sheetName val="Recomendaciones"/>
      <sheetName val="Recomendaciones al Desempeño"/>
      <sheetName val="Hoja2"/>
      <sheetName val="PIIC"/>
      <sheetName val="PEFCF"/>
      <sheetName val="Solicitud de Aclaración"/>
      <sheetName val="Pliegos de Observaciones"/>
      <sheetName val="PRAS"/>
      <sheetName val="FRR"/>
      <sheetName val="DH"/>
    </sheetNames>
    <sheetDataSet>
      <sheetData sheetId="0">
        <row r="1">
          <cell r="B1" t="str">
            <v>Auditorías</v>
          </cell>
          <cell r="C1" t="str">
            <v>PAAF</v>
          </cell>
          <cell r="D1" t="str">
            <v>Título 4o.</v>
          </cell>
          <cell r="E1" t="str">
            <v>Total</v>
          </cell>
        </row>
        <row r="2">
          <cell r="A2">
            <v>2002</v>
          </cell>
          <cell r="B2">
            <v>335</v>
          </cell>
          <cell r="C2">
            <v>335</v>
          </cell>
          <cell r="E2">
            <v>335</v>
          </cell>
        </row>
        <row r="3">
          <cell r="A3">
            <v>2003</v>
          </cell>
          <cell r="B3">
            <v>338</v>
          </cell>
          <cell r="C3">
            <v>338</v>
          </cell>
          <cell r="E3">
            <v>338</v>
          </cell>
          <cell r="G3" t="str">
            <v>Financiera y de Cumplimiento</v>
          </cell>
          <cell r="H3">
            <v>0.62803921568627452</v>
          </cell>
        </row>
        <row r="4">
          <cell r="A4">
            <v>2004</v>
          </cell>
          <cell r="B4">
            <v>424</v>
          </cell>
          <cell r="C4">
            <v>424</v>
          </cell>
          <cell r="E4">
            <v>424</v>
          </cell>
          <cell r="G4" t="str">
            <v>Financiera con Enfoque de Desempeño</v>
          </cell>
          <cell r="H4">
            <v>0.13513071895424836</v>
          </cell>
        </row>
        <row r="5">
          <cell r="A5">
            <v>2005</v>
          </cell>
          <cell r="B5">
            <v>628</v>
          </cell>
          <cell r="C5">
            <v>628</v>
          </cell>
          <cell r="E5">
            <v>628</v>
          </cell>
          <cell r="G5" t="str">
            <v>Cumplimiento a Inversiones Físicas</v>
          </cell>
          <cell r="H5">
            <v>8.7973856209150325E-2</v>
          </cell>
        </row>
        <row r="6">
          <cell r="A6">
            <v>2006</v>
          </cell>
          <cell r="B6">
            <v>754</v>
          </cell>
          <cell r="C6">
            <v>754</v>
          </cell>
          <cell r="E6">
            <v>754</v>
          </cell>
          <cell r="G6" t="str">
            <v>Desempeño</v>
          </cell>
          <cell r="H6">
            <v>8.2418300653594775E-2</v>
          </cell>
        </row>
        <row r="7">
          <cell r="A7">
            <v>2007</v>
          </cell>
          <cell r="B7">
            <v>962</v>
          </cell>
          <cell r="C7">
            <v>962</v>
          </cell>
          <cell r="E7">
            <v>962</v>
          </cell>
          <cell r="G7" t="str">
            <v>Otras</v>
          </cell>
          <cell r="H7">
            <v>5.8660130718954248E-2</v>
          </cell>
        </row>
        <row r="8">
          <cell r="A8">
            <v>2008</v>
          </cell>
          <cell r="B8">
            <v>987</v>
          </cell>
          <cell r="C8">
            <v>987</v>
          </cell>
          <cell r="E8">
            <v>987</v>
          </cell>
          <cell r="G8" t="str">
            <v>De Cumplimiento Forense</v>
          </cell>
          <cell r="H8">
            <v>7.7777777777777776E-3</v>
          </cell>
        </row>
        <row r="9">
          <cell r="A9">
            <v>2009</v>
          </cell>
          <cell r="B9">
            <v>945</v>
          </cell>
          <cell r="C9">
            <v>939</v>
          </cell>
          <cell r="E9">
            <v>945</v>
          </cell>
        </row>
        <row r="10">
          <cell r="A10">
            <v>2010</v>
          </cell>
          <cell r="B10">
            <v>1031</v>
          </cell>
          <cell r="C10">
            <v>1029</v>
          </cell>
          <cell r="E10">
            <v>1031</v>
          </cell>
        </row>
        <row r="11">
          <cell r="A11">
            <v>2011</v>
          </cell>
          <cell r="B11">
            <v>1111</v>
          </cell>
          <cell r="C11">
            <v>1111</v>
          </cell>
          <cell r="E11">
            <v>1111</v>
          </cell>
        </row>
        <row r="12">
          <cell r="A12">
            <v>2012</v>
          </cell>
          <cell r="B12">
            <v>1174</v>
          </cell>
          <cell r="C12">
            <v>1173</v>
          </cell>
          <cell r="D12">
            <v>1</v>
          </cell>
          <cell r="E12">
            <v>1174</v>
          </cell>
        </row>
        <row r="13">
          <cell r="A13">
            <v>2013</v>
          </cell>
          <cell r="B13">
            <v>1413</v>
          </cell>
          <cell r="C13">
            <v>1413</v>
          </cell>
          <cell r="E13">
            <v>1413</v>
          </cell>
        </row>
        <row r="14">
          <cell r="A14">
            <v>2014</v>
          </cell>
          <cell r="B14">
            <v>1665</v>
          </cell>
          <cell r="C14">
            <v>1663</v>
          </cell>
          <cell r="D14">
            <v>2</v>
          </cell>
          <cell r="E14">
            <v>1665</v>
          </cell>
        </row>
        <row r="15">
          <cell r="A15">
            <v>2015</v>
          </cell>
          <cell r="B15">
            <v>1655</v>
          </cell>
          <cell r="C15">
            <v>1643</v>
          </cell>
          <cell r="D15">
            <v>12</v>
          </cell>
          <cell r="E15">
            <v>1655</v>
          </cell>
        </row>
        <row r="16">
          <cell r="A16">
            <v>2016</v>
          </cell>
          <cell r="B16">
            <v>1873</v>
          </cell>
          <cell r="C16">
            <v>1865</v>
          </cell>
          <cell r="D16">
            <v>8</v>
          </cell>
          <cell r="E16">
            <v>1873</v>
          </cell>
        </row>
        <row r="17">
          <cell r="A17">
            <v>2017</v>
          </cell>
          <cell r="B17">
            <v>1676</v>
          </cell>
          <cell r="C17">
            <v>1675</v>
          </cell>
          <cell r="D17">
            <v>1</v>
          </cell>
          <cell r="E17">
            <v>1676</v>
          </cell>
        </row>
        <row r="18">
          <cell r="A18">
            <v>2018</v>
          </cell>
          <cell r="B18">
            <v>1814</v>
          </cell>
          <cell r="C18">
            <v>1808</v>
          </cell>
          <cell r="D18">
            <v>6</v>
          </cell>
          <cell r="E18">
            <v>1814</v>
          </cell>
        </row>
        <row r="19">
          <cell r="A19">
            <v>2019</v>
          </cell>
          <cell r="B19">
            <v>1361</v>
          </cell>
          <cell r="C19">
            <v>1358</v>
          </cell>
          <cell r="D19">
            <v>3</v>
          </cell>
          <cell r="E19">
            <v>1361</v>
          </cell>
        </row>
        <row r="20">
          <cell r="A20">
            <v>2020</v>
          </cell>
          <cell r="B20">
            <v>1617</v>
          </cell>
          <cell r="C20">
            <v>1616</v>
          </cell>
          <cell r="D20">
            <v>1</v>
          </cell>
          <cell r="E20">
            <v>1617</v>
          </cell>
        </row>
        <row r="21">
          <cell r="A21">
            <v>2021</v>
          </cell>
          <cell r="B21">
            <v>2051</v>
          </cell>
          <cell r="C21">
            <v>2050</v>
          </cell>
          <cell r="D21">
            <v>1</v>
          </cell>
          <cell r="E21">
            <v>2051</v>
          </cell>
        </row>
        <row r="22">
          <cell r="A22">
            <v>2022</v>
          </cell>
          <cell r="B22">
            <v>2153</v>
          </cell>
          <cell r="C22">
            <v>2153</v>
          </cell>
          <cell r="E22">
            <v>2153</v>
          </cell>
        </row>
        <row r="23">
          <cell r="A23">
            <v>2023</v>
          </cell>
          <cell r="B23">
            <v>2369</v>
          </cell>
          <cell r="C23">
            <v>2369</v>
          </cell>
          <cell r="E23">
            <v>2369</v>
          </cell>
        </row>
        <row r="24">
          <cell r="A24" t="str">
            <v>2024</v>
          </cell>
          <cell r="B24">
            <v>2264</v>
          </cell>
          <cell r="C24">
            <v>152</v>
          </cell>
          <cell r="E24">
            <v>2264</v>
          </cell>
        </row>
      </sheetData>
      <sheetData sheetId="1"/>
      <sheetData sheetId="2">
        <row r="4">
          <cell r="L4" t="str">
            <v>2002</v>
          </cell>
          <cell r="M4" t="str">
            <v>2003</v>
          </cell>
          <cell r="N4" t="str">
            <v>2004</v>
          </cell>
          <cell r="O4" t="str">
            <v>2005</v>
          </cell>
          <cell r="P4" t="str">
            <v>2006</v>
          </cell>
          <cell r="Q4" t="str">
            <v>2007</v>
          </cell>
          <cell r="R4" t="str">
            <v>2008</v>
          </cell>
          <cell r="S4" t="str">
            <v>2009</v>
          </cell>
          <cell r="T4" t="str">
            <v>2010</v>
          </cell>
          <cell r="U4" t="str">
            <v>2011</v>
          </cell>
          <cell r="V4" t="str">
            <v>2012</v>
          </cell>
          <cell r="W4" t="str">
            <v>2013</v>
          </cell>
          <cell r="X4" t="str">
            <v>2014</v>
          </cell>
          <cell r="Y4" t="str">
            <v>2015</v>
          </cell>
          <cell r="Z4" t="str">
            <v>2016</v>
          </cell>
          <cell r="AA4" t="str">
            <v>2017</v>
          </cell>
          <cell r="AB4" t="str">
            <v>2018</v>
          </cell>
          <cell r="AC4" t="str">
            <v>2019</v>
          </cell>
          <cell r="AD4" t="str">
            <v>2020</v>
          </cell>
          <cell r="AE4" t="str">
            <v>2021</v>
          </cell>
          <cell r="AF4" t="str">
            <v>2022</v>
          </cell>
          <cell r="AG4" t="str">
            <v>2023</v>
          </cell>
          <cell r="AH4" t="str">
            <v>2024</v>
          </cell>
        </row>
        <row r="5">
          <cell r="K5" t="str">
            <v>Observaciones</v>
          </cell>
          <cell r="L5">
            <v>2584</v>
          </cell>
          <cell r="M5">
            <v>2644</v>
          </cell>
          <cell r="N5">
            <v>3424</v>
          </cell>
          <cell r="O5">
            <v>4519</v>
          </cell>
          <cell r="P5">
            <v>7182</v>
          </cell>
          <cell r="Q5">
            <v>9553</v>
          </cell>
          <cell r="R5">
            <v>7746</v>
          </cell>
          <cell r="S5">
            <v>19196</v>
          </cell>
          <cell r="T5">
            <v>23343</v>
          </cell>
          <cell r="U5">
            <v>22390</v>
          </cell>
          <cell r="V5">
            <v>22964</v>
          </cell>
          <cell r="W5">
            <v>23581</v>
          </cell>
          <cell r="X5">
            <v>26280</v>
          </cell>
          <cell r="Y5">
            <v>26330</v>
          </cell>
          <cell r="Z5">
            <v>26799</v>
          </cell>
          <cell r="AA5">
            <v>26154</v>
          </cell>
          <cell r="AB5">
            <v>28070</v>
          </cell>
          <cell r="AC5">
            <v>21181</v>
          </cell>
          <cell r="AD5">
            <v>24288</v>
          </cell>
          <cell r="AE5">
            <v>26802</v>
          </cell>
          <cell r="AF5">
            <v>25605</v>
          </cell>
          <cell r="AG5">
            <v>24603</v>
          </cell>
          <cell r="AH5">
            <v>22267</v>
          </cell>
        </row>
        <row r="6">
          <cell r="K6" t="str">
            <v>Recomendaciones</v>
          </cell>
          <cell r="L6">
            <v>2505</v>
          </cell>
          <cell r="M6">
            <v>2295</v>
          </cell>
          <cell r="N6">
            <v>3064</v>
          </cell>
          <cell r="O6">
            <v>4269</v>
          </cell>
          <cell r="P6">
            <v>6684</v>
          </cell>
          <cell r="Q6">
            <v>7620</v>
          </cell>
          <cell r="R6">
            <v>6296</v>
          </cell>
          <cell r="S6">
            <v>5909</v>
          </cell>
          <cell r="T6">
            <v>6935</v>
          </cell>
          <cell r="U6">
            <v>6369</v>
          </cell>
          <cell r="V6">
            <v>6564</v>
          </cell>
          <cell r="W6">
            <v>6902</v>
          </cell>
          <cell r="X6">
            <v>3366</v>
          </cell>
          <cell r="Y6">
            <v>3979</v>
          </cell>
          <cell r="Z6">
            <v>4453</v>
          </cell>
          <cell r="AA6">
            <v>4446</v>
          </cell>
          <cell r="AB6">
            <v>5013</v>
          </cell>
          <cell r="AC6">
            <v>3763</v>
          </cell>
          <cell r="AD6">
            <v>2444</v>
          </cell>
          <cell r="AE6">
            <v>2317</v>
          </cell>
          <cell r="AF6">
            <v>1836</v>
          </cell>
          <cell r="AG6">
            <v>1385</v>
          </cell>
          <cell r="AH6">
            <v>857</v>
          </cell>
        </row>
        <row r="7">
          <cell r="K7" t="str">
            <v>Acciones</v>
          </cell>
          <cell r="L7">
            <v>1407</v>
          </cell>
          <cell r="M7">
            <v>1589</v>
          </cell>
          <cell r="N7">
            <v>1071</v>
          </cell>
          <cell r="O7">
            <v>1067</v>
          </cell>
          <cell r="P7">
            <v>1826</v>
          </cell>
          <cell r="Q7">
            <v>3564</v>
          </cell>
          <cell r="R7">
            <v>2738</v>
          </cell>
          <cell r="S7">
            <v>3056</v>
          </cell>
          <cell r="T7">
            <v>4201</v>
          </cell>
          <cell r="U7">
            <v>3791</v>
          </cell>
          <cell r="V7">
            <v>4882</v>
          </cell>
          <cell r="W7">
            <v>4867</v>
          </cell>
          <cell r="X7">
            <v>6443</v>
          </cell>
          <cell r="Y7">
            <v>7026</v>
          </cell>
          <cell r="Z7">
            <v>6210</v>
          </cell>
          <cell r="AA7">
            <v>5197</v>
          </cell>
          <cell r="AB7">
            <v>5372</v>
          </cell>
          <cell r="AC7">
            <v>3525</v>
          </cell>
          <cell r="AD7">
            <v>3144</v>
          </cell>
          <cell r="AE7">
            <v>3329</v>
          </cell>
          <cell r="AF7">
            <v>3713</v>
          </cell>
          <cell r="AG7">
            <v>5717</v>
          </cell>
          <cell r="AH7">
            <v>5417</v>
          </cell>
        </row>
      </sheetData>
      <sheetData sheetId="3"/>
      <sheetData sheetId="4"/>
      <sheetData sheetId="5">
        <row r="1">
          <cell r="B1" t="str">
            <v>Cuenta Pública</v>
          </cell>
        </row>
        <row r="2">
          <cell r="B2">
            <v>2002</v>
          </cell>
          <cell r="C2">
            <v>2227</v>
          </cell>
        </row>
        <row r="3">
          <cell r="B3">
            <v>2003</v>
          </cell>
          <cell r="C3">
            <v>1957</v>
          </cell>
        </row>
        <row r="4">
          <cell r="B4">
            <v>2004</v>
          </cell>
          <cell r="C4">
            <v>2554</v>
          </cell>
        </row>
        <row r="5">
          <cell r="B5">
            <v>2005</v>
          </cell>
          <cell r="C5">
            <v>3810</v>
          </cell>
        </row>
        <row r="6">
          <cell r="B6">
            <v>2006</v>
          </cell>
          <cell r="C6">
            <v>6078</v>
          </cell>
        </row>
        <row r="7">
          <cell r="B7">
            <v>2007</v>
          </cell>
          <cell r="C7">
            <v>6176</v>
          </cell>
        </row>
        <row r="8">
          <cell r="B8">
            <v>2008</v>
          </cell>
          <cell r="C8">
            <v>5105</v>
          </cell>
        </row>
        <row r="9">
          <cell r="B9">
            <v>2009</v>
          </cell>
          <cell r="C9">
            <v>4568</v>
          </cell>
        </row>
        <row r="10">
          <cell r="B10">
            <v>2010</v>
          </cell>
          <cell r="C10">
            <v>5734</v>
          </cell>
        </row>
        <row r="11">
          <cell r="B11">
            <v>2011</v>
          </cell>
          <cell r="C11">
            <v>5312</v>
          </cell>
        </row>
        <row r="12">
          <cell r="B12">
            <v>2012</v>
          </cell>
          <cell r="C12">
            <v>5215</v>
          </cell>
        </row>
        <row r="13">
          <cell r="B13">
            <v>2013</v>
          </cell>
          <cell r="C13">
            <v>5299</v>
          </cell>
        </row>
        <row r="14">
          <cell r="B14">
            <v>2014</v>
          </cell>
          <cell r="C14">
            <v>2234</v>
          </cell>
        </row>
        <row r="15">
          <cell r="B15">
            <v>2015</v>
          </cell>
          <cell r="C15">
            <v>2772</v>
          </cell>
        </row>
        <row r="16">
          <cell r="B16">
            <v>2016</v>
          </cell>
          <cell r="C16">
            <v>3278</v>
          </cell>
        </row>
        <row r="17">
          <cell r="B17">
            <v>2017</v>
          </cell>
          <cell r="C17">
            <v>2415</v>
          </cell>
        </row>
        <row r="18">
          <cell r="B18">
            <v>2018</v>
          </cell>
          <cell r="C18">
            <v>2225</v>
          </cell>
        </row>
        <row r="19">
          <cell r="B19">
            <v>2019</v>
          </cell>
          <cell r="C19">
            <v>1737</v>
          </cell>
        </row>
        <row r="20">
          <cell r="B20">
            <v>2020</v>
          </cell>
          <cell r="C20">
            <v>1598</v>
          </cell>
        </row>
        <row r="21">
          <cell r="B21">
            <v>2021</v>
          </cell>
          <cell r="C21">
            <v>1801</v>
          </cell>
        </row>
        <row r="22">
          <cell r="B22">
            <v>2022</v>
          </cell>
          <cell r="C22">
            <v>1280</v>
          </cell>
        </row>
        <row r="23">
          <cell r="B23">
            <v>2023</v>
          </cell>
          <cell r="C23">
            <v>1066</v>
          </cell>
        </row>
        <row r="24">
          <cell r="B24">
            <v>2024</v>
          </cell>
          <cell r="C24">
            <v>570</v>
          </cell>
        </row>
      </sheetData>
      <sheetData sheetId="6">
        <row r="1">
          <cell r="B1" t="str">
            <v>Cuenta Pública</v>
          </cell>
        </row>
        <row r="2">
          <cell r="B2">
            <v>2002</v>
          </cell>
          <cell r="C2">
            <v>278</v>
          </cell>
        </row>
        <row r="3">
          <cell r="B3">
            <v>2003</v>
          </cell>
          <cell r="C3">
            <v>338</v>
          </cell>
        </row>
        <row r="4">
          <cell r="B4">
            <v>2004</v>
          </cell>
          <cell r="C4">
            <v>510</v>
          </cell>
        </row>
        <row r="5">
          <cell r="B5">
            <v>2005</v>
          </cell>
          <cell r="C5">
            <v>459</v>
          </cell>
        </row>
        <row r="6">
          <cell r="B6">
            <v>2006</v>
          </cell>
          <cell r="C6">
            <v>606</v>
          </cell>
        </row>
        <row r="7">
          <cell r="B7">
            <v>2007</v>
          </cell>
          <cell r="C7">
            <v>1444</v>
          </cell>
        </row>
        <row r="8">
          <cell r="B8">
            <v>2008</v>
          </cell>
          <cell r="C8">
            <v>1191</v>
          </cell>
        </row>
        <row r="9">
          <cell r="B9">
            <v>2009</v>
          </cell>
          <cell r="C9">
            <v>1341</v>
          </cell>
        </row>
        <row r="10">
          <cell r="B10">
            <v>2010</v>
          </cell>
          <cell r="C10">
            <v>1201</v>
          </cell>
        </row>
        <row r="11">
          <cell r="B11">
            <v>2011</v>
          </cell>
          <cell r="C11">
            <v>1057</v>
          </cell>
        </row>
        <row r="12">
          <cell r="B12">
            <v>2012</v>
          </cell>
          <cell r="C12">
            <v>1349</v>
          </cell>
        </row>
        <row r="13">
          <cell r="B13">
            <v>2013</v>
          </cell>
          <cell r="C13">
            <v>1603</v>
          </cell>
        </row>
        <row r="14">
          <cell r="B14">
            <v>2014</v>
          </cell>
          <cell r="C14">
            <v>1132</v>
          </cell>
        </row>
        <row r="15">
          <cell r="B15">
            <v>2015</v>
          </cell>
          <cell r="C15">
            <v>1207</v>
          </cell>
        </row>
        <row r="16">
          <cell r="B16">
            <v>2016</v>
          </cell>
          <cell r="C16">
            <v>1175</v>
          </cell>
        </row>
        <row r="17">
          <cell r="B17">
            <v>2017</v>
          </cell>
          <cell r="C17">
            <v>2031</v>
          </cell>
        </row>
        <row r="18">
          <cell r="B18">
            <v>2018</v>
          </cell>
          <cell r="C18">
            <v>2788</v>
          </cell>
        </row>
        <row r="19">
          <cell r="B19">
            <v>2019</v>
          </cell>
          <cell r="C19">
            <v>2026</v>
          </cell>
        </row>
        <row r="20">
          <cell r="B20">
            <v>2020</v>
          </cell>
          <cell r="C20">
            <v>846</v>
          </cell>
        </row>
        <row r="21">
          <cell r="B21">
            <v>2021</v>
          </cell>
          <cell r="C21">
            <v>516</v>
          </cell>
        </row>
        <row r="22">
          <cell r="B22">
            <v>2022</v>
          </cell>
          <cell r="C22">
            <v>556</v>
          </cell>
        </row>
        <row r="23">
          <cell r="B23">
            <v>2023</v>
          </cell>
          <cell r="C23">
            <v>319</v>
          </cell>
        </row>
        <row r="24">
          <cell r="B24">
            <v>2024</v>
          </cell>
          <cell r="C24">
            <v>287</v>
          </cell>
        </row>
      </sheetData>
      <sheetData sheetId="7"/>
      <sheetData sheetId="8">
        <row r="1">
          <cell r="B1" t="str">
            <v>Cuenta Pública</v>
          </cell>
        </row>
        <row r="2">
          <cell r="B2">
            <v>2002</v>
          </cell>
          <cell r="C2">
            <v>464</v>
          </cell>
        </row>
        <row r="3">
          <cell r="B3">
            <v>2003</v>
          </cell>
          <cell r="C3">
            <v>382</v>
          </cell>
        </row>
        <row r="4">
          <cell r="B4">
            <v>2004</v>
          </cell>
          <cell r="C4">
            <v>40</v>
          </cell>
        </row>
        <row r="5">
          <cell r="B5">
            <v>2005</v>
          </cell>
          <cell r="C5">
            <v>50</v>
          </cell>
        </row>
        <row r="6">
          <cell r="B6">
            <v>2006</v>
          </cell>
          <cell r="C6">
            <v>217</v>
          </cell>
        </row>
        <row r="7">
          <cell r="B7">
            <v>2007</v>
          </cell>
          <cell r="C7">
            <v>6</v>
          </cell>
        </row>
      </sheetData>
      <sheetData sheetId="9">
        <row r="1">
          <cell r="B1" t="str">
            <v>Cuenta Pública</v>
          </cell>
        </row>
        <row r="2">
          <cell r="B2">
            <v>2002</v>
          </cell>
          <cell r="C2">
            <v>20</v>
          </cell>
        </row>
        <row r="3">
          <cell r="B3">
            <v>2003</v>
          </cell>
          <cell r="C3">
            <v>19</v>
          </cell>
        </row>
        <row r="4">
          <cell r="B4">
            <v>2004</v>
          </cell>
          <cell r="C4">
            <v>19</v>
          </cell>
        </row>
        <row r="5">
          <cell r="B5">
            <v>2005</v>
          </cell>
          <cell r="C5">
            <v>15</v>
          </cell>
        </row>
        <row r="6">
          <cell r="B6">
            <v>2006</v>
          </cell>
          <cell r="C6">
            <v>27</v>
          </cell>
        </row>
        <row r="7">
          <cell r="B7">
            <v>2007</v>
          </cell>
          <cell r="C7">
            <v>77</v>
          </cell>
        </row>
        <row r="8">
          <cell r="B8">
            <v>2008</v>
          </cell>
          <cell r="C8">
            <v>76</v>
          </cell>
        </row>
        <row r="9">
          <cell r="B9">
            <v>2009</v>
          </cell>
          <cell r="C9">
            <v>67</v>
          </cell>
        </row>
        <row r="10">
          <cell r="B10">
            <v>2010</v>
          </cell>
          <cell r="C10">
            <v>100</v>
          </cell>
        </row>
        <row r="11">
          <cell r="B11">
            <v>2011</v>
          </cell>
          <cell r="C11">
            <v>110</v>
          </cell>
        </row>
        <row r="12">
          <cell r="B12">
            <v>2012</v>
          </cell>
          <cell r="C12">
            <v>86</v>
          </cell>
        </row>
        <row r="13">
          <cell r="B13">
            <v>2013</v>
          </cell>
          <cell r="C13">
            <v>57</v>
          </cell>
        </row>
        <row r="14">
          <cell r="B14">
            <v>2014</v>
          </cell>
          <cell r="C14">
            <v>76</v>
          </cell>
        </row>
        <row r="15">
          <cell r="B15">
            <v>2015</v>
          </cell>
          <cell r="C15">
            <v>75</v>
          </cell>
        </row>
        <row r="16">
          <cell r="B16">
            <v>2016</v>
          </cell>
          <cell r="C16">
            <v>196</v>
          </cell>
        </row>
        <row r="17">
          <cell r="B17">
            <v>2017</v>
          </cell>
          <cell r="C17">
            <v>143</v>
          </cell>
        </row>
        <row r="18">
          <cell r="B18">
            <v>2018</v>
          </cell>
          <cell r="C18">
            <v>206</v>
          </cell>
        </row>
        <row r="19">
          <cell r="B19">
            <v>2019</v>
          </cell>
          <cell r="C19">
            <v>116</v>
          </cell>
        </row>
        <row r="20">
          <cell r="B20">
            <v>2020</v>
          </cell>
          <cell r="C20">
            <v>123</v>
          </cell>
        </row>
        <row r="21">
          <cell r="B21">
            <v>2021</v>
          </cell>
          <cell r="C21">
            <v>115</v>
          </cell>
        </row>
        <row r="22">
          <cell r="B22">
            <v>2022</v>
          </cell>
          <cell r="C22">
            <v>176</v>
          </cell>
        </row>
        <row r="23">
          <cell r="B23">
            <v>2023</v>
          </cell>
          <cell r="C23">
            <v>207</v>
          </cell>
        </row>
        <row r="24">
          <cell r="B24">
            <v>2024</v>
          </cell>
          <cell r="C24">
            <v>278</v>
          </cell>
        </row>
      </sheetData>
      <sheetData sheetId="10">
        <row r="1">
          <cell r="B1" t="str">
            <v>Cuenta Pública</v>
          </cell>
        </row>
        <row r="2">
          <cell r="B2">
            <v>2002</v>
          </cell>
          <cell r="C2">
            <v>336</v>
          </cell>
        </row>
        <row r="3">
          <cell r="B3">
            <v>2003</v>
          </cell>
          <cell r="C3">
            <v>540</v>
          </cell>
        </row>
        <row r="4">
          <cell r="B4">
            <v>2004</v>
          </cell>
          <cell r="C4">
            <v>221</v>
          </cell>
        </row>
        <row r="5">
          <cell r="B5">
            <v>2005</v>
          </cell>
          <cell r="C5">
            <v>144</v>
          </cell>
        </row>
        <row r="6">
          <cell r="B6">
            <v>2006</v>
          </cell>
          <cell r="C6">
            <v>357</v>
          </cell>
        </row>
        <row r="7">
          <cell r="B7">
            <v>2007</v>
          </cell>
          <cell r="C7">
            <v>384</v>
          </cell>
        </row>
        <row r="8">
          <cell r="B8">
            <v>2008</v>
          </cell>
          <cell r="C8">
            <v>211</v>
          </cell>
        </row>
        <row r="9">
          <cell r="B9">
            <v>2009</v>
          </cell>
          <cell r="C9">
            <v>382</v>
          </cell>
        </row>
        <row r="10">
          <cell r="B10">
            <v>2010</v>
          </cell>
          <cell r="C10">
            <v>439</v>
          </cell>
        </row>
        <row r="11">
          <cell r="B11">
            <v>2011</v>
          </cell>
          <cell r="C11">
            <v>409</v>
          </cell>
        </row>
        <row r="12">
          <cell r="B12">
            <v>2012</v>
          </cell>
          <cell r="C12">
            <v>591</v>
          </cell>
        </row>
        <row r="13">
          <cell r="B13">
            <v>2013</v>
          </cell>
          <cell r="C13">
            <v>783</v>
          </cell>
        </row>
        <row r="14">
          <cell r="B14">
            <v>2014</v>
          </cell>
          <cell r="C14">
            <v>1208</v>
          </cell>
        </row>
        <row r="15">
          <cell r="B15">
            <v>2015</v>
          </cell>
          <cell r="C15">
            <v>377</v>
          </cell>
        </row>
        <row r="16">
          <cell r="B16">
            <v>2016</v>
          </cell>
          <cell r="C16">
            <v>643</v>
          </cell>
        </row>
        <row r="17">
          <cell r="B17">
            <v>2017</v>
          </cell>
          <cell r="C17">
            <v>204</v>
          </cell>
        </row>
        <row r="18">
          <cell r="B18">
            <v>2018</v>
          </cell>
          <cell r="C18">
            <v>147</v>
          </cell>
        </row>
        <row r="19">
          <cell r="B19">
            <v>2019</v>
          </cell>
          <cell r="C19">
            <v>194</v>
          </cell>
        </row>
        <row r="20">
          <cell r="B20">
            <v>2020</v>
          </cell>
          <cell r="C20">
            <v>204</v>
          </cell>
        </row>
        <row r="21">
          <cell r="B21">
            <v>2021</v>
          </cell>
          <cell r="C21">
            <v>181</v>
          </cell>
        </row>
        <row r="22">
          <cell r="B22">
            <v>2022</v>
          </cell>
          <cell r="C22">
            <v>111</v>
          </cell>
        </row>
        <row r="23">
          <cell r="B23">
            <v>2023</v>
          </cell>
          <cell r="C23">
            <v>408</v>
          </cell>
        </row>
        <row r="24">
          <cell r="B24">
            <v>2024</v>
          </cell>
          <cell r="C24">
            <v>174</v>
          </cell>
        </row>
      </sheetData>
      <sheetData sheetId="11">
        <row r="1">
          <cell r="B1" t="str">
            <v>Cuenta Pública</v>
          </cell>
        </row>
        <row r="2">
          <cell r="B2">
            <v>2002</v>
          </cell>
          <cell r="C2">
            <v>102</v>
          </cell>
        </row>
        <row r="3">
          <cell r="B3">
            <v>2003</v>
          </cell>
          <cell r="C3">
            <v>192</v>
          </cell>
        </row>
        <row r="4">
          <cell r="B4">
            <v>2004</v>
          </cell>
          <cell r="C4">
            <v>332</v>
          </cell>
        </row>
        <row r="5">
          <cell r="B5">
            <v>2005</v>
          </cell>
          <cell r="C5">
            <v>285</v>
          </cell>
        </row>
        <row r="6">
          <cell r="B6">
            <v>2006</v>
          </cell>
          <cell r="C6">
            <v>360</v>
          </cell>
        </row>
        <row r="7">
          <cell r="B7">
            <v>2007</v>
          </cell>
          <cell r="C7">
            <v>1174</v>
          </cell>
        </row>
        <row r="8">
          <cell r="B8">
            <v>2008</v>
          </cell>
          <cell r="C8">
            <v>1109</v>
          </cell>
        </row>
        <row r="9">
          <cell r="B9">
            <v>2009</v>
          </cell>
          <cell r="C9">
            <v>996</v>
          </cell>
        </row>
        <row r="10">
          <cell r="B10">
            <v>2010</v>
          </cell>
          <cell r="C10">
            <v>1337</v>
          </cell>
        </row>
        <row r="11">
          <cell r="B11">
            <v>2011</v>
          </cell>
          <cell r="C11">
            <v>1239</v>
          </cell>
        </row>
        <row r="12">
          <cell r="B12">
            <v>2012</v>
          </cell>
          <cell r="C12">
            <v>1910</v>
          </cell>
        </row>
        <row r="13">
          <cell r="B13">
            <v>2013</v>
          </cell>
          <cell r="C13">
            <v>2033</v>
          </cell>
        </row>
        <row r="14">
          <cell r="B14">
            <v>2014</v>
          </cell>
          <cell r="C14">
            <v>2226</v>
          </cell>
        </row>
        <row r="15">
          <cell r="B15">
            <v>2015</v>
          </cell>
          <cell r="C15">
            <v>2782</v>
          </cell>
        </row>
        <row r="16">
          <cell r="B16">
            <v>2016</v>
          </cell>
          <cell r="C16">
            <v>2810</v>
          </cell>
        </row>
        <row r="17">
          <cell r="B17">
            <v>2017</v>
          </cell>
          <cell r="C17">
            <v>2058</v>
          </cell>
        </row>
        <row r="18">
          <cell r="B18">
            <v>2018</v>
          </cell>
          <cell r="C18">
            <v>2557</v>
          </cell>
        </row>
        <row r="19">
          <cell r="B19">
            <v>2019</v>
          </cell>
          <cell r="C19">
            <v>1628</v>
          </cell>
        </row>
        <row r="20">
          <cell r="B20">
            <v>2020</v>
          </cell>
          <cell r="C20">
            <v>1333</v>
          </cell>
        </row>
        <row r="21">
          <cell r="B21">
            <v>2021</v>
          </cell>
          <cell r="C21">
            <v>1469</v>
          </cell>
        </row>
        <row r="22">
          <cell r="B22">
            <v>2022</v>
          </cell>
          <cell r="C22">
            <v>1696</v>
          </cell>
        </row>
        <row r="23">
          <cell r="B23">
            <v>2023</v>
          </cell>
          <cell r="C23">
            <v>2594</v>
          </cell>
        </row>
        <row r="24">
          <cell r="B24">
            <v>2024</v>
          </cell>
          <cell r="C24">
            <v>2762</v>
          </cell>
        </row>
      </sheetData>
      <sheetData sheetId="12">
        <row r="2">
          <cell r="B2" t="str">
            <v>Cuenta Pública</v>
          </cell>
        </row>
        <row r="3">
          <cell r="B3">
            <v>2002</v>
          </cell>
          <cell r="C3">
            <v>7</v>
          </cell>
        </row>
        <row r="4">
          <cell r="B4">
            <v>2003</v>
          </cell>
          <cell r="C4">
            <v>40</v>
          </cell>
        </row>
        <row r="5">
          <cell r="B5">
            <v>2004</v>
          </cell>
          <cell r="C5">
            <v>349</v>
          </cell>
        </row>
        <row r="6">
          <cell r="B6">
            <v>2005</v>
          </cell>
          <cell r="C6">
            <v>461</v>
          </cell>
        </row>
        <row r="7">
          <cell r="B7">
            <v>2006</v>
          </cell>
          <cell r="C7">
            <v>563</v>
          </cell>
        </row>
        <row r="8">
          <cell r="B8">
            <v>2007</v>
          </cell>
          <cell r="C8">
            <v>1631</v>
          </cell>
        </row>
        <row r="9">
          <cell r="B9">
            <v>2008</v>
          </cell>
          <cell r="C9">
            <v>1116</v>
          </cell>
        </row>
        <row r="10">
          <cell r="B10">
            <v>2009</v>
          </cell>
          <cell r="C10">
            <v>1385</v>
          </cell>
        </row>
        <row r="11">
          <cell r="B11">
            <v>2010</v>
          </cell>
          <cell r="C11">
            <v>1911</v>
          </cell>
        </row>
        <row r="12">
          <cell r="B12">
            <v>2011</v>
          </cell>
          <cell r="C12">
            <v>1652</v>
          </cell>
        </row>
        <row r="13">
          <cell r="B13">
            <v>2012</v>
          </cell>
          <cell r="C13">
            <v>1819</v>
          </cell>
        </row>
        <row r="14">
          <cell r="B14">
            <v>2013</v>
          </cell>
          <cell r="C14">
            <v>1361</v>
          </cell>
        </row>
        <row r="15">
          <cell r="B15">
            <v>2014</v>
          </cell>
          <cell r="C15">
            <v>2134</v>
          </cell>
        </row>
        <row r="16">
          <cell r="B16">
            <v>2015</v>
          </cell>
          <cell r="C16">
            <v>2715</v>
          </cell>
        </row>
        <row r="17">
          <cell r="B17">
            <v>2016</v>
          </cell>
          <cell r="C17">
            <v>2560</v>
          </cell>
        </row>
        <row r="18">
          <cell r="B18">
            <v>2017</v>
          </cell>
          <cell r="C18">
            <v>2792</v>
          </cell>
        </row>
        <row r="19">
          <cell r="B19">
            <v>2018</v>
          </cell>
          <cell r="C19">
            <v>2462</v>
          </cell>
        </row>
        <row r="20">
          <cell r="B20">
            <v>2019</v>
          </cell>
          <cell r="C20">
            <v>1587</v>
          </cell>
        </row>
        <row r="21">
          <cell r="B21">
            <v>2020</v>
          </cell>
          <cell r="C21">
            <v>1484</v>
          </cell>
        </row>
        <row r="22">
          <cell r="B22">
            <v>2021</v>
          </cell>
          <cell r="C22">
            <v>1564</v>
          </cell>
        </row>
        <row r="23">
          <cell r="B23">
            <v>2022</v>
          </cell>
          <cell r="C23">
            <v>1730</v>
          </cell>
        </row>
        <row r="24">
          <cell r="B24">
            <v>2023</v>
          </cell>
          <cell r="C24">
            <v>2508</v>
          </cell>
        </row>
        <row r="25">
          <cell r="B25">
            <v>2024</v>
          </cell>
          <cell r="C25">
            <v>2203</v>
          </cell>
        </row>
      </sheetData>
      <sheetData sheetId="13">
        <row r="1">
          <cell r="B1" t="str">
            <v>Cuenta Pública</v>
          </cell>
        </row>
        <row r="2">
          <cell r="B2">
            <v>2002</v>
          </cell>
          <cell r="C2">
            <v>14</v>
          </cell>
        </row>
        <row r="3">
          <cell r="B3">
            <v>2003</v>
          </cell>
          <cell r="C3">
            <v>34</v>
          </cell>
        </row>
        <row r="4">
          <cell r="B4">
            <v>2004</v>
          </cell>
          <cell r="C4">
            <v>70</v>
          </cell>
        </row>
        <row r="5">
          <cell r="B5">
            <v>2005</v>
          </cell>
          <cell r="C5">
            <v>62</v>
          </cell>
        </row>
        <row r="6">
          <cell r="B6">
            <v>2006</v>
          </cell>
          <cell r="C6">
            <v>85</v>
          </cell>
        </row>
        <row r="7">
          <cell r="B7">
            <v>2007</v>
          </cell>
          <cell r="C7">
            <v>286</v>
          </cell>
        </row>
        <row r="8">
          <cell r="B8">
            <v>2008</v>
          </cell>
          <cell r="C8">
            <v>226</v>
          </cell>
        </row>
        <row r="9">
          <cell r="B9">
            <v>2009</v>
          </cell>
          <cell r="C9">
            <v>226</v>
          </cell>
        </row>
        <row r="10">
          <cell r="B10">
            <v>2010</v>
          </cell>
          <cell r="C10">
            <v>414</v>
          </cell>
        </row>
        <row r="11">
          <cell r="B11">
            <v>2011</v>
          </cell>
          <cell r="C11">
            <v>381</v>
          </cell>
        </row>
        <row r="12">
          <cell r="B12">
            <v>2012</v>
          </cell>
          <cell r="C12">
            <v>476</v>
          </cell>
        </row>
        <row r="13">
          <cell r="B13">
            <v>2013</v>
          </cell>
          <cell r="C13">
            <v>633</v>
          </cell>
        </row>
        <row r="14">
          <cell r="B14">
            <v>2014</v>
          </cell>
          <cell r="C14">
            <v>799</v>
          </cell>
        </row>
        <row r="15">
          <cell r="B15">
            <v>2015</v>
          </cell>
          <cell r="C15">
            <v>1077</v>
          </cell>
        </row>
        <row r="16">
          <cell r="B16">
            <v>2016</v>
          </cell>
          <cell r="C16">
            <v>1</v>
          </cell>
        </row>
      </sheetData>
      <sheetData sheetId="14">
        <row r="1">
          <cell r="B1" t="str">
            <v>Cuenta Pública</v>
          </cell>
        </row>
        <row r="2">
          <cell r="B2">
            <v>2003</v>
          </cell>
          <cell r="C2">
            <v>1</v>
          </cell>
        </row>
        <row r="3">
          <cell r="B3">
            <v>2004</v>
          </cell>
          <cell r="C3">
            <v>4</v>
          </cell>
        </row>
        <row r="4">
          <cell r="B4">
            <v>2005</v>
          </cell>
          <cell r="C4">
            <v>3</v>
          </cell>
        </row>
        <row r="5">
          <cell r="B5">
            <v>2006</v>
          </cell>
          <cell r="C5">
            <v>4</v>
          </cell>
        </row>
        <row r="6">
          <cell r="B6">
            <v>2007</v>
          </cell>
          <cell r="C6">
            <v>2</v>
          </cell>
        </row>
        <row r="7">
          <cell r="B7">
            <v>2008</v>
          </cell>
          <cell r="C7">
            <v>11</v>
          </cell>
        </row>
        <row r="8">
          <cell r="B8">
            <v>2009</v>
          </cell>
          <cell r="C8">
            <v>88</v>
          </cell>
        </row>
        <row r="9">
          <cell r="B9">
            <v>2010</v>
          </cell>
          <cell r="C9">
            <v>140</v>
          </cell>
        </row>
        <row r="10">
          <cell r="B10">
            <v>2011</v>
          </cell>
          <cell r="C10">
            <v>147</v>
          </cell>
        </row>
        <row r="11">
          <cell r="B11">
            <v>2012</v>
          </cell>
          <cell r="C11">
            <v>221</v>
          </cell>
        </row>
        <row r="12">
          <cell r="B12">
            <v>2013</v>
          </cell>
          <cell r="C12">
            <v>103</v>
          </cell>
        </row>
        <row r="13">
          <cell r="B13">
            <v>2014</v>
          </cell>
          <cell r="C13">
            <v>94</v>
          </cell>
        </row>
        <row r="14">
          <cell r="B14">
            <v>2015</v>
          </cell>
          <cell r="C14">
            <v>62</v>
          </cell>
        </row>
        <row r="15">
          <cell r="B15">
            <v>2016</v>
          </cell>
          <cell r="C15">
            <v>48</v>
          </cell>
        </row>
        <row r="16">
          <cell r="B16">
            <v>2017</v>
          </cell>
          <cell r="C16">
            <v>91</v>
          </cell>
        </row>
        <row r="17">
          <cell r="B17">
            <v>2018</v>
          </cell>
          <cell r="C17">
            <v>43</v>
          </cell>
        </row>
        <row r="18">
          <cell r="B18">
            <v>2019</v>
          </cell>
          <cell r="C18">
            <v>9</v>
          </cell>
        </row>
        <row r="19">
          <cell r="B19">
            <v>2020</v>
          </cell>
          <cell r="C19">
            <v>17</v>
          </cell>
        </row>
        <row r="20">
          <cell r="B20">
            <v>2021</v>
          </cell>
          <cell r="C20">
            <v>2</v>
          </cell>
        </row>
        <row r="21">
          <cell r="B21">
            <v>2022</v>
          </cell>
          <cell r="C21">
            <v>4</v>
          </cell>
        </row>
        <row r="22">
          <cell r="B22" t="str">
            <v>SIMULACIÓN DE REINTEGRO</v>
          </cell>
          <cell r="C22">
            <v>85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E52B54-2902-4DA4-B26B-ECBEE97F187C}" name="Tabla3" displayName="Tabla3" ref="B3:E34" totalsRowShown="0" headerRowDxfId="392" dataDxfId="391" headerRowBorderDxfId="389" tableBorderDxfId="390" totalsRowBorderDxfId="388" headerRowCellStyle="Neutral">
  <tableColumns count="4">
    <tableColumn id="1" xr3:uid="{BAE5A06B-9F2C-4C38-B885-A981715762A5}" name="SECTOR" dataDxfId="387"/>
    <tableColumn id="2" xr3:uid="{A288EB6B-891E-4613-9E79-2E791A52B586}" name="AUDITORÍAS" dataDxfId="386"/>
    <tableColumn id="3" xr3:uid="{D32D7A52-2E7F-4736-87D0-1ECC5497FF4F}" name="PORCENTAJE" dataDxfId="385"/>
    <tableColumn id="4" xr3:uid="{E1D64CF9-871C-47BA-A4C9-AE976D33BCD3}" name="PORCENTAJE ACUMULADO" dataDxfId="384"/>
  </tableColumns>
  <tableStyleInfo name="TableStyleDark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DD5106F-92DB-49B9-9A30-975FD82B01F0}" name="Tabla22" displayName="Tabla22" ref="C10:H43" totalsRowShown="0" headerRowDxfId="216" dataDxfId="215" headerRowBorderDxfId="213" tableBorderDxfId="214" totalsRowBorderDxfId="212" headerRowCellStyle="Neutral">
  <tableColumns count="6">
    <tableColumn id="1" xr3:uid="{F04E3C97-8555-495F-9540-2BBF423C816A}" name="2002" dataDxfId="211"/>
    <tableColumn id="2" xr3:uid="{BC0FB9AF-2016-4909-A08E-219FAEBB058F}" name="2003" dataDxfId="210"/>
    <tableColumn id="3" xr3:uid="{8408FB35-1570-4454-8DC1-0D44E926EFB2}" name="2004" dataDxfId="209"/>
    <tableColumn id="4" xr3:uid="{FA904647-80AE-4239-A09C-867E68C81141}" name="2005" dataDxfId="208"/>
    <tableColumn id="5" xr3:uid="{FFA72C69-EEA2-44FA-B453-3680A4AB234B}" name="2006" dataDxfId="207"/>
    <tableColumn id="6" xr3:uid="{28C89114-0EFB-470F-A83F-7A0D2D0B2E8C}" name="2007" dataDxfId="206"/>
  </tableColumns>
  <tableStyleInfo name="TableStyleDark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551CEE9-4D04-43CE-AA07-E8638049813A}" name="Tabla26" displayName="Tabla26" ref="B2:F26" totalsRowShown="0" headerRowDxfId="205" dataDxfId="204" headerRowBorderDxfId="202" tableBorderDxfId="203" totalsRowBorderDxfId="201" headerRowCellStyle="Neutral">
  <tableColumns count="5">
    <tableColumn id="1" xr3:uid="{96ADC2A4-F784-4172-94D1-D71A49D85E43}" name="Cuenta Pública" dataDxfId="200"/>
    <tableColumn id="2" xr3:uid="{0D5ABDE9-E906-4FC4-B5F4-75A4E1D9C97A}" name="En proceso _x000a_de Notificación" dataDxfId="199"/>
    <tableColumn id="3" xr3:uid="{D8E8DCA4-CCE1-4956-A0C8-AEE02041BD07}" name="En Seguimiento" dataDxfId="198"/>
    <tableColumn id="4" xr3:uid="{3471D396-0FE2-4B22-9FAB-FA903F1FA800}" name="Concluidas" dataDxfId="197"/>
    <tableColumn id="5" xr3:uid="{3172B604-D215-4EC5-A326-8640B57B6D9B}" name="Total" dataDxfId="196"/>
  </tableColumns>
  <tableStyleInfo name="TableStyleDark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E02B495-D3C3-48B5-B36D-FAA05E042472}" name="Tabla25" displayName="Tabla25" ref="B4:X35" totalsRowShown="0" headerRowDxfId="195" dataDxfId="194" headerRowBorderDxfId="192" tableBorderDxfId="193" totalsRowBorderDxfId="191" headerRowCellStyle="Neutral">
  <tableColumns count="23">
    <tableColumn id="1" xr3:uid="{77E994D6-06A2-41CF-84E0-5045FE2CD106}" name="2002" dataDxfId="190"/>
    <tableColumn id="2" xr3:uid="{6F9BF365-D93D-494E-88B3-8569BE18F759}" name="2003" dataDxfId="189"/>
    <tableColumn id="3" xr3:uid="{03A19B89-F28B-4536-8262-9EEDBB8DECE0}" name="2004" dataDxfId="188"/>
    <tableColumn id="4" xr3:uid="{0FFCBA8E-52C1-40BF-A65B-0257A3F4C705}" name="2005" dataDxfId="187"/>
    <tableColumn id="5" xr3:uid="{62AFE53D-13A2-4A20-A7D0-7B3EC286F421}" name="2006" dataDxfId="186"/>
    <tableColumn id="6" xr3:uid="{7BB1D868-247F-47AB-B661-7192DF3E7136}" name="2007" dataDxfId="185"/>
    <tableColumn id="7" xr3:uid="{58E9A561-B021-4C55-8ECE-AB3A01519A43}" name="2008" dataDxfId="184"/>
    <tableColumn id="8" xr3:uid="{2DB17AA7-B95F-4E61-BE68-3DFBBEA5E1C3}" name="2009" dataDxfId="183"/>
    <tableColumn id="9" xr3:uid="{2ABB18FF-355E-49E8-9961-F7C3C69E634F}" name="2010" dataDxfId="182"/>
    <tableColumn id="10" xr3:uid="{F8DE73E7-328F-4BF1-B268-F5801254B71D}" name="2011" dataDxfId="181"/>
    <tableColumn id="11" xr3:uid="{EAE84598-7A69-4E5A-8B47-068590216879}" name="2012" dataDxfId="180"/>
    <tableColumn id="12" xr3:uid="{0B40E4BC-4884-44FE-A18B-9A5A23FC3824}" name="2013" dataDxfId="179"/>
    <tableColumn id="13" xr3:uid="{6A23DE99-5C31-4AEA-9638-5B10F0354E2E}" name="2014" dataDxfId="178"/>
    <tableColumn id="14" xr3:uid="{8381D343-7A9F-44E3-B2AB-4912FC50A644}" name="2015" dataDxfId="177"/>
    <tableColumn id="15" xr3:uid="{644EAC74-EBF3-4681-9695-DD1307F32CB6}" name="2016" dataDxfId="176"/>
    <tableColumn id="16" xr3:uid="{5A142D13-699B-455E-9FAD-D6BA7566A75B}" name="2017" dataDxfId="175"/>
    <tableColumn id="17" xr3:uid="{4ED811B2-9EF5-4D43-B337-1239974AA3D6}" name="2018" dataDxfId="174"/>
    <tableColumn id="18" xr3:uid="{D38ED3CC-B09F-49CE-9DA3-1E29CDDFF99B}" name="2019" dataDxfId="173"/>
    <tableColumn id="19" xr3:uid="{E648C02A-3379-47E6-B424-8BFCC522A36B}" name="2020" dataDxfId="172"/>
    <tableColumn id="20" xr3:uid="{C1CF56A2-CC11-4689-B8C5-C0843B116CA3}" name="2021" dataDxfId="171"/>
    <tableColumn id="21" xr3:uid="{2E6B424A-CB66-4377-8E34-A8BC602BE922}" name="2022" dataDxfId="170"/>
    <tableColumn id="22" xr3:uid="{CAAF19BC-18E5-4D05-AAEE-C6296DB3038A}" name="2023" dataDxfId="169"/>
    <tableColumn id="23" xr3:uid="{3CA747D8-2FD1-4DEC-8DBA-8613A0A54F75}" name="2024" dataDxfId="168"/>
  </tableColumns>
  <tableStyleInfo name="TableStyleDark4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6DAFD82-8166-42D9-875C-A606FB703A77}" name="Tabla28" displayName="Tabla28" ref="C3:G27" totalsRowShown="0" headerRowDxfId="167" dataDxfId="166" headerRowBorderDxfId="164" tableBorderDxfId="165" totalsRowBorderDxfId="163" headerRowCellStyle="Neutral">
  <tableColumns count="5">
    <tableColumn id="1" xr3:uid="{1CCABBF3-47D5-4228-B885-B5B0A4BD4232}" name="Cuenta Pública" dataDxfId="162"/>
    <tableColumn id="2" xr3:uid="{C5632724-2191-4BF4-92B5-D2A9493A2DD2}" name="En proceso _x000a_de Notificación" dataDxfId="161"/>
    <tableColumn id="3" xr3:uid="{643C2F28-A41C-4B3D-BDD1-36908150C148}" name="En Seguimiento" dataDxfId="160"/>
    <tableColumn id="4" xr3:uid="{C61B077D-3409-4FBA-9F51-F4F8C17BBCC7}" name="Concluidas" dataDxfId="159"/>
    <tableColumn id="5" xr3:uid="{5FD5D19C-9E0A-485D-B28B-A23B8C66F62C}" name="Total" dataDxfId="158">
      <calculatedColumnFormula>SUM(Tabla28[[#This Row],[En proceso 
de Notificación]:[Concluidas]])</calculatedColumnFormula>
    </tableColumn>
  </tableColumns>
  <tableStyleInfo name="TableStyleDark4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57A9B2E-994D-43A6-B76E-D18820BAB0AB}" name="Tabla40" displayName="Tabla40" ref="C4:Y34" totalsRowShown="0" headerRowDxfId="157" dataDxfId="156" headerRowBorderDxfId="154" tableBorderDxfId="155" totalsRowBorderDxfId="153" headerRowCellStyle="Neutral">
  <tableColumns count="23">
    <tableColumn id="1" xr3:uid="{2378ECD8-653D-494F-8925-63F75ED284F4}" name="2002" dataDxfId="152"/>
    <tableColumn id="2" xr3:uid="{7608D9ED-E63C-4151-8EED-26BEB4585E16}" name="2003" dataDxfId="151"/>
    <tableColumn id="3" xr3:uid="{DA674CAA-F109-48E9-9A08-28AE0978C708}" name="2004" dataDxfId="150"/>
    <tableColumn id="4" xr3:uid="{55DE47CF-781F-44EB-B32F-25377C23C923}" name="2005" dataDxfId="149"/>
    <tableColumn id="5" xr3:uid="{1A135EAE-C864-4F0B-A84A-4E3D000E1480}" name="2006" dataDxfId="148"/>
    <tableColumn id="6" xr3:uid="{AE3DE223-B5D1-41D0-B12D-E85191AF5BFE}" name="2007" dataDxfId="147"/>
    <tableColumn id="7" xr3:uid="{3EFFC86E-7211-4FA6-9429-70376625A11A}" name="2008" dataDxfId="146"/>
    <tableColumn id="8" xr3:uid="{7FAF6457-AF2E-4D02-9513-D97ABF5F783B}" name="2009" dataDxfId="145"/>
    <tableColumn id="9" xr3:uid="{EE6B5BA7-103A-4386-9443-25BD03BEA519}" name="2010" dataDxfId="144"/>
    <tableColumn id="10" xr3:uid="{BA4798D8-A6D0-4E46-B00C-70E2CEFBBDBA}" name="2011" dataDxfId="143"/>
    <tableColumn id="11" xr3:uid="{224D6203-837A-4144-A1DF-19BDA8E48072}" name="2012" dataDxfId="142"/>
    <tableColumn id="12" xr3:uid="{12DBD526-F921-4039-8211-E64AC2ED28ED}" name="2013" dataDxfId="141"/>
    <tableColumn id="13" xr3:uid="{C8A24FA5-618D-4300-8405-A381D3C34E13}" name="2014" dataDxfId="140"/>
    <tableColumn id="14" xr3:uid="{678F1CA7-E682-44BF-90C5-C497B9A63BAF}" name="2015" dataDxfId="139"/>
    <tableColumn id="15" xr3:uid="{E19D3BAA-7BCA-4917-95C8-131394BAE740}" name="2016" dataDxfId="138"/>
    <tableColumn id="16" xr3:uid="{F2EB5BD9-7521-4CDE-8F5F-A14E4B02F739}" name="2017" dataDxfId="137"/>
    <tableColumn id="17" xr3:uid="{EBD1388A-99FB-4930-A627-6F18969D41DF}" name="2018" dataDxfId="136"/>
    <tableColumn id="18" xr3:uid="{E7296EDA-35CA-4FF9-A51D-FF3E31D6839D}" name="2019" dataDxfId="135"/>
    <tableColumn id="19" xr3:uid="{735A6238-489E-4B25-AF40-D4211B41D667}" name="2020" dataDxfId="134"/>
    <tableColumn id="20" xr3:uid="{947C0A75-F89E-4DA9-8224-73DD0A7FADA1}" name="2021" dataDxfId="133"/>
    <tableColumn id="21" xr3:uid="{692C1144-8836-429C-B26C-B48B08D23359}" name="2022" dataDxfId="132"/>
    <tableColumn id="22" xr3:uid="{A192A3D9-F26D-4EDB-B788-40A58F7E21B6}" name="2023" dataDxfId="131"/>
    <tableColumn id="23" xr3:uid="{23D84580-9946-43E2-9218-F0E6D14CDD66}" name="2024" dataDxfId="130"/>
  </tableColumns>
  <tableStyleInfo name="TableStyleDark4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DBA218F-556F-425F-96CB-3050813D1E71}" name="Tabla30" displayName="Tabla30" ref="B4:F28" totalsRowShown="0" headerRowDxfId="129" dataDxfId="128" headerRowBorderDxfId="126" tableBorderDxfId="127" totalsRowBorderDxfId="125" headerRowCellStyle="Neutral">
  <tableColumns count="5">
    <tableColumn id="1" xr3:uid="{C9D3D31E-06FE-4109-AC70-8198BC46417B}" name="Cuenta Pública" dataDxfId="124"/>
    <tableColumn id="2" xr3:uid="{06700C8A-BA2F-4001-8503-83B2518DE057}" name="En proceso _x000a_de Notificación" dataDxfId="123"/>
    <tableColumn id="3" xr3:uid="{2E266BC1-194C-4638-93DE-5A5096EC455E}" name="En Seguimiento" dataDxfId="122"/>
    <tableColumn id="4" xr3:uid="{4744E465-8C03-4DA4-8C52-A42EC169DE43}" name="Concluidas" dataDxfId="121"/>
    <tableColumn id="5" xr3:uid="{69BF3178-8F59-411F-AFEB-23ECFC4A6085}" name="Total" dataDxfId="120" dataCellStyle="Neutral">
      <calculatedColumnFormula>SUM(Tabla30[[#This Row],[En proceso 
de Notificación]:[Concluidas]])</calculatedColumnFormula>
    </tableColumn>
  </tableColumns>
  <tableStyleInfo name="TableStyleDark4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4F0A600-8D32-45A1-A14F-E762AB64A6B4}" name="Tabla42" displayName="Tabla42" ref="C4:Y34" totalsRowCount="1" headerRowDxfId="119" dataDxfId="118" totalsRowDxfId="117" headerRowBorderDxfId="115" tableBorderDxfId="116" totalsRowBorderDxfId="114" headerRowCellStyle="Neutral" totalsRowCellStyle="Neutral">
  <tableColumns count="23">
    <tableColumn id="1" xr3:uid="{03EA2417-A95B-4E37-873C-734D3E362CE4}" name="2002" totalsRowFunction="sum" dataDxfId="112" totalsRowDxfId="113"/>
    <tableColumn id="2" xr3:uid="{F594F758-DBD6-4E55-8A47-079B7DD23B4F}" name="2003" totalsRowFunction="sum" dataDxfId="110" totalsRowDxfId="111"/>
    <tableColumn id="3" xr3:uid="{2E7CBAB7-F684-4732-9F9E-BF26C23DFD4D}" name="2004" totalsRowFunction="sum" dataDxfId="108" totalsRowDxfId="109"/>
    <tableColumn id="4" xr3:uid="{970E579D-04BE-4681-B138-AF825EF68FDA}" name="2005" totalsRowFunction="sum" dataDxfId="106" totalsRowDxfId="107"/>
    <tableColumn id="5" xr3:uid="{10CEC315-7045-47A1-AFB4-111E904B6EE4}" name="2006" totalsRowFunction="sum" dataDxfId="104" totalsRowDxfId="105"/>
    <tableColumn id="6" xr3:uid="{63A19EE9-6F38-44DF-B4E4-F08BF5147415}" name="2007" totalsRowFunction="sum" dataDxfId="102" totalsRowDxfId="103"/>
    <tableColumn id="7" xr3:uid="{3D708E92-6945-42FD-BDF9-D483A6E5AFEB}" name="2008" totalsRowFunction="sum" dataDxfId="100" totalsRowDxfId="101"/>
    <tableColumn id="8" xr3:uid="{DE986E16-D957-445B-BFCA-45117AAEF77E}" name="2009" totalsRowFunction="sum" dataDxfId="98" totalsRowDxfId="99"/>
    <tableColumn id="9" xr3:uid="{E80DA802-9EDB-479B-9247-8E477E4F6254}" name="2010" totalsRowFunction="sum" dataDxfId="96" totalsRowDxfId="97"/>
    <tableColumn id="10" xr3:uid="{274BAFD6-AD2B-4660-ACF2-ECDB8F681E64}" name="2011" totalsRowFunction="sum" dataDxfId="94" totalsRowDxfId="95"/>
    <tableColumn id="11" xr3:uid="{34D2A469-C6C9-4EBD-8B86-599528B6CD57}" name="2012" totalsRowFunction="sum" dataDxfId="92" totalsRowDxfId="93"/>
    <tableColumn id="12" xr3:uid="{FF2D18E0-3469-4F92-ABB4-F291F7AD1503}" name="2013" totalsRowFunction="sum" dataDxfId="90" totalsRowDxfId="91"/>
    <tableColumn id="13" xr3:uid="{309E8CA8-096B-4015-891F-F298715C0855}" name="2014" totalsRowFunction="sum" dataDxfId="88" totalsRowDxfId="89"/>
    <tableColumn id="14" xr3:uid="{FE977BAF-B348-4C32-A211-E814688AEFC2}" name="2015" totalsRowFunction="sum" dataDxfId="86" totalsRowDxfId="87"/>
    <tableColumn id="15" xr3:uid="{532D1D58-D848-4600-B218-B946D6F76487}" name="2016" totalsRowFunction="sum" dataDxfId="84" totalsRowDxfId="85"/>
    <tableColumn id="16" xr3:uid="{8A74D45C-6790-424D-94C6-7FC557174E91}" name="2017" totalsRowFunction="sum" dataDxfId="82" totalsRowDxfId="83"/>
    <tableColumn id="17" xr3:uid="{294E36AF-6DB8-457E-AC97-958310439207}" name="2018" totalsRowFunction="sum" dataDxfId="80" totalsRowDxfId="81"/>
    <tableColumn id="18" xr3:uid="{87872206-00AA-4DAA-B1DB-D06DE9F89FCB}" name="2019" totalsRowFunction="sum" dataDxfId="78" totalsRowDxfId="79"/>
    <tableColumn id="19" xr3:uid="{B5977D7E-FCA1-4983-82A9-FF49C62A55DF}" name="2020" totalsRowFunction="sum" dataDxfId="76" totalsRowDxfId="77"/>
    <tableColumn id="20" xr3:uid="{F2CEF4B3-8AB9-45E0-89B2-99B1341697EC}" name="2021" totalsRowFunction="sum" dataDxfId="74" totalsRowDxfId="75"/>
    <tableColumn id="21" xr3:uid="{CBAE6BA8-5ABE-4362-8422-D50566FC938F}" name="2022" totalsRowFunction="sum" dataDxfId="72" totalsRowDxfId="73"/>
    <tableColumn id="22" xr3:uid="{D4B360D5-FFA7-4ECE-BA10-E18AA97A0DA1}" name="2023" totalsRowFunction="sum" dataDxfId="70" totalsRowDxfId="71"/>
    <tableColumn id="23" xr3:uid="{D1DC25D8-BF29-4F65-8036-7A870A0F403F}" name="2024" totalsRowFunction="sum" dataDxfId="68" totalsRowDxfId="69"/>
  </tableColumns>
  <tableStyleInfo name="TableStyleDark4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F011698-CF5B-4B81-A575-480FFB4612C3}" name="Tabla32" displayName="Tabla32" ref="B3:F27" totalsRowShown="0" headerRowDxfId="67" dataDxfId="66" headerRowBorderDxfId="64" tableBorderDxfId="65" totalsRowBorderDxfId="63" headerRowCellStyle="Neutral">
  <tableColumns count="5">
    <tableColumn id="1" xr3:uid="{7D398067-181B-4AFE-94A3-B088D6D78CA7}" name="Cuenta Pública" dataDxfId="62" dataCellStyle="Neutral"/>
    <tableColumn id="2" xr3:uid="{784CDE48-FDF9-4260-A594-D72736C91AC1}" name="En proceso _x000a_de Notificación" dataDxfId="61"/>
    <tableColumn id="3" xr3:uid="{BAB15931-FB82-433F-9F90-81CE15C8D561}" name="En Seguimiento" dataDxfId="60"/>
    <tableColumn id="4" xr3:uid="{1BD63A23-7FFE-4F17-BFA7-6A908D06223E}" name="Concluidas" dataDxfId="59"/>
    <tableColumn id="5" xr3:uid="{A5B043A7-24E9-4BCD-AC0B-AE092012A8C4}" name="Total" dataDxfId="58" dataCellStyle="Neutral">
      <calculatedColumnFormula>SUM(Tabla32[[#This Row],[En proceso 
de Notificación]:[Concluidas]])</calculatedColumnFormula>
    </tableColumn>
  </tableColumns>
  <tableStyleInfo name="TableStyleDark4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497FA9F-0588-4F68-A7EC-97A65BDB05D7}" name="Tabla43" displayName="Tabla43" ref="C4:Y34" totalsRowShown="0" headerRowDxfId="57" dataDxfId="56" headerRowBorderDxfId="54" tableBorderDxfId="55" totalsRowBorderDxfId="53" headerRowCellStyle="Neutral">
  <tableColumns count="23">
    <tableColumn id="1" xr3:uid="{16250CD5-496D-414A-B5F1-1CD51E2BECF0}" name="2002" dataDxfId="52"/>
    <tableColumn id="2" xr3:uid="{17B91E2C-9630-4513-8BAD-4600B93D37AB}" name="2003" dataDxfId="51"/>
    <tableColumn id="3" xr3:uid="{EDB579B6-7366-42FE-8363-41F88CA45EAB}" name="2004" dataDxfId="50"/>
    <tableColumn id="4" xr3:uid="{E5D24F44-AC57-4C14-A408-5A6BC6C818DE}" name="2005" dataDxfId="49"/>
    <tableColumn id="5" xr3:uid="{C1CD9382-43B0-4CA8-8FA6-32D3F7D94604}" name="2006" dataDxfId="48"/>
    <tableColumn id="6" xr3:uid="{0F9D660C-22B7-4107-BDE3-5085DBD67C19}" name="2007" dataDxfId="47"/>
    <tableColumn id="7" xr3:uid="{240C846F-999F-432C-9DCE-2F0D7289AA58}" name="2008" dataDxfId="46"/>
    <tableColumn id="8" xr3:uid="{4FF7C9FC-D558-43C5-A005-BA3956185F68}" name="2009" dataDxfId="45"/>
    <tableColumn id="9" xr3:uid="{D6956AC9-1EE8-409B-9840-D2DFD8109EC2}" name="2010" dataDxfId="44"/>
    <tableColumn id="10" xr3:uid="{22B1EDCC-7440-4240-950A-625A72C20CEA}" name="2011" dataDxfId="43"/>
    <tableColumn id="11" xr3:uid="{8DCF5CDB-9E24-4944-A305-91AD3D7EF730}" name="2012" dataDxfId="42"/>
    <tableColumn id="12" xr3:uid="{786EA1A0-2CA3-48B1-9D18-5C35DBAD74CD}" name="2013" dataDxfId="41"/>
    <tableColumn id="13" xr3:uid="{DF824322-7577-4A5A-A874-85837279D788}" name="2014" dataDxfId="40"/>
    <tableColumn id="14" xr3:uid="{F06B9BAB-2E01-4F79-A771-2FCA0685ACDA}" name="2015" dataDxfId="39"/>
    <tableColumn id="15" xr3:uid="{AD1CAC25-DA26-44B9-AEE9-AE22690D8DE8}" name="2016" dataDxfId="38"/>
    <tableColumn id="16" xr3:uid="{6A0691F3-E1E0-4921-AE0E-D7E8EBF4CD0E}" name="2017" dataDxfId="37"/>
    <tableColumn id="17" xr3:uid="{D2C33237-30AA-4445-A94F-D21187F19AD7}" name="2018" dataDxfId="36"/>
    <tableColumn id="18" xr3:uid="{5F996C3D-E868-45D7-A5D6-69FC1756B504}" name="2019" dataDxfId="35"/>
    <tableColumn id="19" xr3:uid="{A9FA48E0-0C58-4035-87F3-21291330BCE4}" name="2020" dataDxfId="34"/>
    <tableColumn id="20" xr3:uid="{4095DDD5-4F09-4827-9149-A63582023BF3}" name="2021" dataDxfId="33"/>
    <tableColumn id="21" xr3:uid="{9D8A51AC-4BBB-4F1C-8E8B-9C3708300BB7}" name="2022" dataDxfId="32"/>
    <tableColumn id="22" xr3:uid="{16892200-6CD6-4243-AEDC-343DBA909398}" name="2023" dataDxfId="31"/>
    <tableColumn id="23" xr3:uid="{9D38E9FA-F1B8-4CA6-9B2D-5E4BA0128632}" name="2024" dataDxfId="30"/>
  </tableColumns>
  <tableStyleInfo name="TableStyleDark4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38469A9-F78C-41C6-A800-6B18BAA26556}" name="Tabla35" displayName="Tabla35" ref="B3:F19" totalsRowShown="0" headerRowDxfId="29" dataDxfId="28" headerRowBorderDxfId="26" tableBorderDxfId="27" totalsRowBorderDxfId="25" headerRowCellStyle="Neutral">
  <tableColumns count="5">
    <tableColumn id="1" xr3:uid="{0FC0796B-3AD2-4418-B1DC-D70B9D79558B}" name="Cuenta Pública" dataDxfId="24"/>
    <tableColumn id="2" xr3:uid="{5CC65FF9-F591-40B5-AD42-FEB10FF19B03}" name="En proceso _x000a_de Notificación" dataDxfId="23"/>
    <tableColumn id="3" xr3:uid="{6C1BB50B-E56C-47CA-A7EA-A1C89F059F9E}" name="En Seguimiento" dataDxfId="22"/>
    <tableColumn id="4" xr3:uid="{4747FD99-60A4-4402-AEC6-D212F151FD22}" name="Concluidas" dataDxfId="21"/>
    <tableColumn id="5" xr3:uid="{4FB5B152-C273-4B88-8D5B-2A38087837D6}" name="Total" dataDxfId="20">
      <calculatedColumnFormula>SUM(Tabla35[[#This Row],[En proceso 
de Notificación]:[Concluidas]])</calculatedColumnFormula>
    </tableColumn>
  </tableColumns>
  <tableStyleInfo name="TableStyleDark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B6FC1A-7CC6-46DB-AC7C-ACF24820EA1F}" name="Tabla9" displayName="Tabla9" ref="C3:Y34" totalsRowShown="0" headerRowDxfId="383" dataDxfId="382" headerRowCellStyle="Neutral">
  <tableColumns count="23">
    <tableColumn id="1" xr3:uid="{CBF025E8-FC74-4B47-8739-F5F387193DF7}" name="2002" dataDxfId="381"/>
    <tableColumn id="2" xr3:uid="{D2EF63C6-5BC0-4EF3-B7D5-9E89166EB2A8}" name="2003" dataDxfId="380"/>
    <tableColumn id="3" xr3:uid="{217202B0-A4C7-4D37-9275-72F3CB9D9A74}" name="2004" dataDxfId="379"/>
    <tableColumn id="4" xr3:uid="{B51B0A59-89C8-4C83-9A06-2EA107ABE2AB}" name="2005" dataDxfId="378"/>
    <tableColumn id="5" xr3:uid="{11EB174E-C8A7-4B5A-8A75-35BA81244B20}" name="2006" dataDxfId="377"/>
    <tableColumn id="6" xr3:uid="{FEF3EC2C-95B1-44DA-B217-ECA2663C82B4}" name="2007" dataDxfId="376"/>
    <tableColumn id="7" xr3:uid="{73F8CE81-D3C2-46BF-9217-1D710D57892A}" name="2008" dataDxfId="375"/>
    <tableColumn id="8" xr3:uid="{BB11F159-16F1-477C-934B-AEB8C138EADD}" name="2009" dataDxfId="374"/>
    <tableColumn id="9" xr3:uid="{33BFADD0-0131-45F9-9D00-9892946DEE67}" name="2010" dataDxfId="373"/>
    <tableColumn id="10" xr3:uid="{1E5A0329-7A35-4394-8BF2-0C5E84BE9218}" name="2011" dataDxfId="372"/>
    <tableColumn id="11" xr3:uid="{307030CC-6707-426A-AD7B-F0A3037FABD1}" name="2012" dataDxfId="371"/>
    <tableColumn id="12" xr3:uid="{29C743F8-57B6-4D2B-BC17-6418C47A89A3}" name="2013" dataDxfId="370"/>
    <tableColumn id="13" xr3:uid="{D58FD054-8185-4D5D-AEE0-D645BA1593EC}" name="2014" dataDxfId="369"/>
    <tableColumn id="14" xr3:uid="{6CDF6216-664B-408E-8342-FDF1E55C94DB}" name="2015" dataDxfId="368"/>
    <tableColumn id="15" xr3:uid="{9B62861C-9E07-4545-9CD7-4389F091BC78}" name="2016" dataDxfId="367"/>
    <tableColumn id="16" xr3:uid="{BDB5F6D0-1279-44D1-BF50-24F409B7BE0A}" name="2017" dataDxfId="366"/>
    <tableColumn id="17" xr3:uid="{A2B3609D-54EE-4F10-BCE4-1CC342DB9121}" name="2018" dataDxfId="365"/>
    <tableColumn id="18" xr3:uid="{E8C919D8-7232-4F56-BD56-AA73A0369859}" name="2019" dataDxfId="364"/>
    <tableColumn id="19" xr3:uid="{738B33A5-C8FB-459A-901A-ED4A158FDD3A}" name="2020" dataDxfId="363"/>
    <tableColumn id="20" xr3:uid="{C74AF99F-AFD8-4FA8-A24E-2AB06588E6C9}" name="2021" dataDxfId="362"/>
    <tableColumn id="21" xr3:uid="{90903CCA-B599-4955-BDDF-51A2C1BD3DC5}" name="2022" dataDxfId="361"/>
    <tableColumn id="22" xr3:uid="{9955DD3E-0CBB-489F-A29B-8EC6F84E2137}" name="2023" dataDxfId="360"/>
    <tableColumn id="23" xr3:uid="{5EDE2C89-CC6E-4085-A853-F27C0ED0B0F8}" name="2024" dataDxfId="359"/>
  </tableColumns>
  <tableStyleInfo name="TableStyleMedium23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8EC84D8-2096-48CA-BDE2-D9D5FBC56906}" name="Tabla34" displayName="Tabla34" ref="C4:Q32" totalsRowShown="0" headerRowDxfId="19" dataDxfId="18" headerRowBorderDxfId="16" tableBorderDxfId="17" totalsRowBorderDxfId="15" headerRowCellStyle="Neutral">
  <tableColumns count="15">
    <tableColumn id="1" xr3:uid="{472D8B02-3CBF-4C1A-8495-A1E0D8C8F090}" name="2002" dataDxfId="14"/>
    <tableColumn id="2" xr3:uid="{133E5AF2-3ACB-4CF4-AF1D-05C03CF49DA8}" name="2003" dataDxfId="13"/>
    <tableColumn id="3" xr3:uid="{6BBADC28-B1F2-4024-963E-633A7F6BE71A}" name="2004" dataDxfId="12"/>
    <tableColumn id="4" xr3:uid="{E8C9C91F-6733-470D-B1B2-9C2763551AFF}" name="2005" dataDxfId="11"/>
    <tableColumn id="5" xr3:uid="{89B7B66B-4CC4-45A1-B926-25CAA93FC712}" name="2006" dataDxfId="10"/>
    <tableColumn id="6" xr3:uid="{8C8D89F9-45E0-40FB-8DC9-483861154BCA}" name="2007" dataDxfId="9"/>
    <tableColumn id="7" xr3:uid="{58B8154C-E9DF-4636-9089-BE7A95F72CB3}" name="2008" dataDxfId="8"/>
    <tableColumn id="8" xr3:uid="{001396B6-8E72-4F06-A6A7-769B636156C4}" name="2009" dataDxfId="7"/>
    <tableColumn id="9" xr3:uid="{A6DC755A-DE9C-4774-B76D-206C122672A3}" name="2010" dataDxfId="6"/>
    <tableColumn id="10" xr3:uid="{2FB405E8-EF26-4CBA-9DFA-D09F674B9244}" name="2011" dataDxfId="5"/>
    <tableColumn id="11" xr3:uid="{59483F3E-6E0B-40AE-9806-793C4D4572A3}" name="2012" dataDxfId="4"/>
    <tableColumn id="12" xr3:uid="{32CBD395-869B-449F-84B4-2142CE89DD3A}" name="2013" dataDxfId="3"/>
    <tableColumn id="13" xr3:uid="{AB6294FA-68E6-4CF6-BD8B-70483D719694}" name="2014" dataDxfId="2"/>
    <tableColumn id="14" xr3:uid="{04821F61-F970-48B0-94D4-A3EBB108C3BE}" name="2015" dataDxfId="1"/>
    <tableColumn id="15" xr3:uid="{1DC5638E-5841-47DE-86FA-F43D46E2B4FD}" name="2016" dataDxfId="0"/>
  </tableColumns>
  <tableStyleInfo name="TableStyleDark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611D84-8E8C-4552-B7F6-606BD5AF9BF3}" name="Tabla11" displayName="Tabla11" ref="C4:Y7" totalsRowShown="0" headerRowDxfId="358" dataDxfId="357" headerRowBorderDxfId="355" tableBorderDxfId="356" totalsRowBorderDxfId="354" headerRowCellStyle="Neutral">
  <tableColumns count="23">
    <tableColumn id="1" xr3:uid="{F42A37C4-F481-4A3B-B486-BFFB59F55EF8}" name="2002" dataDxfId="353"/>
    <tableColumn id="2" xr3:uid="{DDCD5346-50A7-497E-8E21-FF15CF0DA48D}" name="2003" dataDxfId="352"/>
    <tableColumn id="3" xr3:uid="{DC13FD63-B7B8-483A-8663-77F814CF8AE5}" name="2004" dataDxfId="351"/>
    <tableColumn id="4" xr3:uid="{B1D57AE8-A332-470A-8768-9C8AA80C6122}" name="2005" dataDxfId="350"/>
    <tableColumn id="5" xr3:uid="{63E4A2A6-2F41-4C92-A834-411105B06B37}" name="2006" dataDxfId="349"/>
    <tableColumn id="6" xr3:uid="{E76982D0-F20C-4132-8E4B-7D25C39283E2}" name="2007" dataDxfId="348"/>
    <tableColumn id="7" xr3:uid="{1B6A61FD-3C81-4468-A2ED-F6B15A3C1F63}" name="2008" dataDxfId="347"/>
    <tableColumn id="8" xr3:uid="{D9EA174E-2995-42BA-B0A1-EB1708C330B2}" name="2009" dataDxfId="346"/>
    <tableColumn id="9" xr3:uid="{E0C654E9-5CD4-4167-ACA3-949E0611A939}" name="2010" dataDxfId="345"/>
    <tableColumn id="10" xr3:uid="{A0CE74BF-1DFD-476C-B5A5-F51FECFA5701}" name="2011" dataDxfId="344"/>
    <tableColumn id="11" xr3:uid="{AFD196B5-741D-4529-8D64-82826F5E8F07}" name="2012" dataDxfId="343"/>
    <tableColumn id="12" xr3:uid="{6C431020-BF4B-42A6-BEFE-6A0FC731AB29}" name="2013" dataDxfId="342"/>
    <tableColumn id="13" xr3:uid="{2AEAEF1A-D45C-440D-972F-E490A9BE4217}" name="2014" dataDxfId="341"/>
    <tableColumn id="14" xr3:uid="{5CBFD4E6-1CBE-460E-A565-0DA593E5FA75}" name="2015" dataDxfId="340"/>
    <tableColumn id="15" xr3:uid="{0E8CC85B-70C7-4284-9790-CB5B0D68FEAE}" name="2016" dataDxfId="339"/>
    <tableColumn id="16" xr3:uid="{A05BF5F5-457C-407C-A12C-FBB56D4FE1C0}" name="2017" dataDxfId="338"/>
    <tableColumn id="17" xr3:uid="{9F6307C5-5697-4498-9BCF-B706C40B1428}" name="2018" dataDxfId="337"/>
    <tableColumn id="18" xr3:uid="{8A91717C-8B86-48B7-8DA6-4A18711561E1}" name="2019" dataDxfId="336"/>
    <tableColumn id="19" xr3:uid="{4FA821DE-5748-41A5-8A29-5524B0DB82C0}" name="2020" dataDxfId="335"/>
    <tableColumn id="20" xr3:uid="{EFCC36BC-887B-4AFC-BB78-EFD79D4471FF}" name="2021" dataDxfId="334"/>
    <tableColumn id="21" xr3:uid="{0FC7F2EF-B168-4BF5-B68C-14D03B36973D}" name="2022" dataDxfId="333"/>
    <tableColumn id="22" xr3:uid="{F68D1693-5C67-4951-902E-1D1CB4FD3881}" name="2023" dataDxfId="332"/>
    <tableColumn id="23" xr3:uid="{796E6D03-5DF8-418F-BC5C-5BCE4CCAD128}" name="2024" dataDxfId="331"/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5DAE7A6-D14D-4667-A409-75D9A8BCE41F}" name="Tabla1257" displayName="Tabla1257" ref="C4:Y13" totalsRowShown="0" headerRowDxfId="330" dataDxfId="329" headerRowBorderDxfId="327" tableBorderDxfId="328" totalsRowBorderDxfId="326" headerRowCellStyle="Neutral">
  <tableColumns count="23">
    <tableColumn id="1" xr3:uid="{36CA1842-91A3-481D-8E7A-7565AD8DC04E}" name="2002" dataDxfId="325"/>
    <tableColumn id="2" xr3:uid="{7F0425E3-23B9-4610-94E0-7057FBDE770D}" name="2003" dataDxfId="324"/>
    <tableColumn id="3" xr3:uid="{C362CB9B-F5D1-41BF-9A43-D0DC8F99410F}" name="2004" dataDxfId="323"/>
    <tableColumn id="4" xr3:uid="{8A1BDA69-2FA8-4F79-8841-6B0ADD0E2902}" name="2005" dataDxfId="322"/>
    <tableColumn id="5" xr3:uid="{CAB43E27-013F-4B52-B6A9-F752FC3B93FD}" name="2006" dataDxfId="321"/>
    <tableColumn id="6" xr3:uid="{BB44E1C6-99BD-44D9-9F27-05348CDED7A2}" name="2007" dataDxfId="320"/>
    <tableColumn id="7" xr3:uid="{0FC36502-1A08-40EC-B944-9E87CACE8C62}" name="2008" dataDxfId="319"/>
    <tableColumn id="8" xr3:uid="{5C549458-F789-40D2-90F5-146CD7B58C03}" name="2009" dataDxfId="318"/>
    <tableColumn id="9" xr3:uid="{D64C5C8A-B0EE-405F-BC81-68D4F45D187B}" name="2010" dataDxfId="317"/>
    <tableColumn id="10" xr3:uid="{723F5F08-4620-4535-87D4-688BEA6064C9}" name="2011" dataDxfId="316"/>
    <tableColumn id="11" xr3:uid="{37933046-46B1-46BC-A84B-02FEB84D7063}" name="2012" dataDxfId="315"/>
    <tableColumn id="12" xr3:uid="{78CCEC82-4F85-4D7C-B200-D8C19E37BE14}" name="2013" dataDxfId="314"/>
    <tableColumn id="13" xr3:uid="{A8675C17-5242-407E-81F8-CA58AEF196BE}" name="2014" dataDxfId="313"/>
    <tableColumn id="14" xr3:uid="{182ABADA-3CC0-4D57-85BB-A4062F5F21BA}" name="2015" dataDxfId="312"/>
    <tableColumn id="15" xr3:uid="{A765956C-BA0C-4657-99E3-A6F2819EA3BB}" name="2016" dataDxfId="311"/>
    <tableColumn id="16" xr3:uid="{9CF8EAD3-4088-4918-BFDB-1571BCD3A7D5}" name="2017" dataDxfId="310"/>
    <tableColumn id="17" xr3:uid="{F09D40F8-2069-4570-B63F-0E2263CD771D}" name="2018" dataDxfId="309"/>
    <tableColumn id="18" xr3:uid="{5FC61635-9D9C-46B4-BE83-1C099C08E3FF}" name="2019" dataDxfId="308"/>
    <tableColumn id="19" xr3:uid="{007A91D0-9A7B-4667-B635-DE3008ECE6AF}" name="2020" dataDxfId="307"/>
    <tableColumn id="20" xr3:uid="{2C8069A9-B722-4480-86F8-617D682159DC}" name="2021" dataDxfId="306"/>
    <tableColumn id="21" xr3:uid="{D37919DA-A1E8-434D-9563-6758666C00C1}" name="2022" dataDxfId="305"/>
    <tableColumn id="22" xr3:uid="{FDB7A211-B33C-4CF4-9C60-26F4CDA7EE3F}" name="2023" dataDxfId="304"/>
    <tableColumn id="23" xr3:uid="{E1628EAD-A711-4AC3-927F-FE387C499BE1}" name="2024" dataDxfId="303"/>
  </tableColumns>
  <tableStyleInfo name="TableStyleDark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CA94517-6102-49E9-896F-41BB7B053B29}" name="Tabla17" displayName="Tabla17" ref="B3:F27" totalsRowShown="0" headerRowDxfId="302" dataDxfId="301" headerRowBorderDxfId="299" tableBorderDxfId="300" totalsRowBorderDxfId="298" headerRowCellStyle="Neutral">
  <autoFilter ref="B3:F27" xr:uid="{6CA94517-6102-49E9-896F-41BB7B053B29}"/>
  <tableColumns count="5">
    <tableColumn id="1" xr3:uid="{BB500DDC-70B7-41BD-8F74-C7883BCC1F12}" name="Cuenta Pública" dataDxfId="297"/>
    <tableColumn id="2" xr3:uid="{974E6C20-A745-413F-A099-C298E75D4CC8}" name="En proceso _x000a_de Notificación" dataDxfId="296"/>
    <tableColumn id="3" xr3:uid="{931B0C91-C0FC-427D-80B8-93752F4F63D8}" name="En Seguimiento" dataDxfId="295"/>
    <tableColumn id="4" xr3:uid="{1C9A1F88-C212-487F-94D3-146B22B49EDD}" name="Concluidas" dataDxfId="294"/>
    <tableColumn id="5" xr3:uid="{80CB3F5F-204D-4AAC-944F-4853FEA243E0}" name="Total" dataDxfId="293">
      <calculatedColumnFormula>SUM(Tabla17[[#This Row],[En proceso 
de Notificación]:[Concluidas]])</calculatedColumnFormula>
    </tableColumn>
  </tableColumns>
  <tableStyleInfo name="TableStyleDark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4CF18F7-0DAD-4DEE-A138-D7D44E082D90}" name="Tabla38" displayName="Tabla38" ref="C3:Y32" totalsRowShown="0" headerRowDxfId="292" dataDxfId="291" headerRowBorderDxfId="289" tableBorderDxfId="290" totalsRowBorderDxfId="288" headerRowCellStyle="Neutral">
  <tableColumns count="23">
    <tableColumn id="1" xr3:uid="{52D07289-250C-47E9-9E38-D1AB7A4EDD08}" name="2002" dataDxfId="287"/>
    <tableColumn id="2" xr3:uid="{B6B7E122-4B1D-4C71-888D-95D9B6E0267E}" name="2003" dataDxfId="286"/>
    <tableColumn id="3" xr3:uid="{16958429-886B-49B0-ABE2-064176D5DBB5}" name="2004" dataDxfId="285"/>
    <tableColumn id="4" xr3:uid="{ADBC6033-7E9D-4559-88B1-D00B39700FB1}" name="2005" dataDxfId="284"/>
    <tableColumn id="5" xr3:uid="{ECE6D2AE-5222-4D73-A85B-F344402435CB}" name="2006" dataDxfId="283"/>
    <tableColumn id="6" xr3:uid="{BD5B74BC-0037-410A-B4E2-69EE96649DAC}" name="2007" dataDxfId="282"/>
    <tableColumn id="7" xr3:uid="{67331EF3-660A-46A6-9F34-BAB1E6B5DF7E}" name="2008" dataDxfId="281"/>
    <tableColumn id="8" xr3:uid="{DAD3BC9E-F03F-48AD-8521-6F3B069A271E}" name="2009" dataDxfId="280"/>
    <tableColumn id="9" xr3:uid="{A3D8AE28-6645-4F75-88EE-185334876177}" name="2010" dataDxfId="279"/>
    <tableColumn id="10" xr3:uid="{556F2F55-5581-4BFA-8F30-98BE331391E5}" name="2011" dataDxfId="278"/>
    <tableColumn id="11" xr3:uid="{0EB766BD-AE21-4EB1-87D7-82A206B58A47}" name="2012" dataDxfId="277"/>
    <tableColumn id="12" xr3:uid="{EF4A462A-0674-4A03-ADE2-354CC690CCFF}" name="2013" dataDxfId="276"/>
    <tableColumn id="13" xr3:uid="{45B36022-10DF-45CF-876F-41282C20CC00}" name="2014" dataDxfId="275"/>
    <tableColumn id="14" xr3:uid="{F514016C-A7B9-42AC-B630-4C8BC2C650A6}" name="2015" dataDxfId="274"/>
    <tableColumn id="15" xr3:uid="{189D342E-4679-4FB3-A0B7-7AA01A47DE1F}" name="2016" dataDxfId="273"/>
    <tableColumn id="16" xr3:uid="{F26263A7-4C4C-481D-988A-FC17CA673639}" name="2017" dataDxfId="272"/>
    <tableColumn id="17" xr3:uid="{309DE5A9-D56F-4E0D-AB84-C21D084F6D51}" name="2018" dataDxfId="271"/>
    <tableColumn id="18" xr3:uid="{2F10540C-8E28-460C-8255-3632AE3E3372}" name="2019" dataDxfId="270"/>
    <tableColumn id="19" xr3:uid="{FFE0DB64-645B-4C0C-A5CA-9ADE932DA019}" name="2020" dataDxfId="269"/>
    <tableColumn id="20" xr3:uid="{7B179528-7106-4F50-AAF5-6B4C58383337}" name="2021" dataDxfId="268"/>
    <tableColumn id="21" xr3:uid="{0F00BCDB-D314-4E22-9FB8-AAFBFB944DDD}" name="2022" dataDxfId="267"/>
    <tableColumn id="22" xr3:uid="{069AE9CC-E208-4B98-8FF1-35627D00AC68}" name="2023" dataDxfId="266"/>
    <tableColumn id="23" xr3:uid="{8E70564C-3DA3-48E3-AFA3-2BCA1644E7F5}" name="2024" dataDxfId="265"/>
  </tableColumns>
  <tableStyleInfo name="TableStyleDark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DB7BE38-B0ED-487D-8CAB-B7862F4DA70B}" name="Tabla19" displayName="Tabla19" ref="B3:F27" totalsRowShown="0" headerRowDxfId="264" dataDxfId="263" headerRowBorderDxfId="261" tableBorderDxfId="262" totalsRowBorderDxfId="260" headerRowCellStyle="Neutral">
  <autoFilter ref="B3:F27" xr:uid="{CDB7BE38-B0ED-487D-8CAB-B7862F4DA70B}"/>
  <tableColumns count="5">
    <tableColumn id="1" xr3:uid="{2944F288-190C-4D0A-BEB0-855A631EE943}" name="Cuenta Pública" dataDxfId="259"/>
    <tableColumn id="2" xr3:uid="{D60C3821-A8D7-4BF2-8EC5-91E4F86481F6}" name="En proceso _x000a_de Notificación" dataDxfId="258"/>
    <tableColumn id="3" xr3:uid="{B9DA56BC-6655-49E7-ABDA-F010F16821B6}" name="En Seguimiento" dataDxfId="257"/>
    <tableColumn id="4" xr3:uid="{A7C68DD8-81D8-4303-BF2F-A2A223952FCF}" name="Concluidas" dataDxfId="256"/>
    <tableColumn id="5" xr3:uid="{6CEED29D-16A5-4F76-B0C7-944D627FC9F4}" name="Total" dataDxfId="255" dataCellStyle="Neutral">
      <calculatedColumnFormula>SUM(Tabla19[[#This Row],[En proceso 
de Notificación]:[Concluidas]])</calculatedColumnFormula>
    </tableColumn>
  </tableColumns>
  <tableStyleInfo name="TableStyleMedium1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786A37F-A705-4410-A856-E303A0C4FB79}" name="Tabla39" displayName="Tabla39" ref="C4:Y34" totalsRowShown="0" headerRowDxfId="254" dataDxfId="253" headerRowBorderDxfId="251" tableBorderDxfId="252" totalsRowBorderDxfId="250" headerRowCellStyle="Neutral">
  <tableColumns count="23">
    <tableColumn id="1" xr3:uid="{83CDFAB1-2923-47A7-8FE6-BF95FCFFAFD5}" name="2002" dataDxfId="249"/>
    <tableColumn id="2" xr3:uid="{E366D2C4-DADB-4998-8076-14AF5DED39B1}" name="2003" dataDxfId="248"/>
    <tableColumn id="3" xr3:uid="{9A1DFC22-C8E6-4EFE-A06A-CAB50771BBDD}" name="2004" dataDxfId="247"/>
    <tableColumn id="4" xr3:uid="{CE002D36-1F67-4821-956A-4666AF065C06}" name="2005" dataDxfId="246"/>
    <tableColumn id="5" xr3:uid="{D22BEE80-62F2-4B6E-B1D1-B1F144638AC0}" name="2006" dataDxfId="245"/>
    <tableColumn id="6" xr3:uid="{7A03C8B7-CD76-428A-A190-21CE6A2E35CC}" name="2007" dataDxfId="244"/>
    <tableColumn id="7" xr3:uid="{D8D2A226-11FC-49DB-A843-FA2ACE1EF1A6}" name="2008" dataDxfId="243"/>
    <tableColumn id="8" xr3:uid="{8A9D423A-2E25-4D55-A4B1-74573AF50FCD}" name="2009" dataDxfId="242"/>
    <tableColumn id="9" xr3:uid="{99E5C676-3744-4FD5-8832-AC47A8E291F1}" name="2010" dataDxfId="241"/>
    <tableColumn id="10" xr3:uid="{C96100D3-8AA9-4DA2-9C9F-9A0538A92F29}" name="2011" dataDxfId="240"/>
    <tableColumn id="11" xr3:uid="{1BB3E2A2-16BB-4CE1-AA03-DA80E5925531}" name="2012" dataDxfId="239"/>
    <tableColumn id="12" xr3:uid="{880323A5-B8F8-4DC5-A889-E1A1B113C5E1}" name="2013" dataDxfId="238"/>
    <tableColumn id="13" xr3:uid="{7ECEC41E-30B0-49FF-983F-2650739EA575}" name="2014" dataDxfId="237"/>
    <tableColumn id="14" xr3:uid="{AAAE8C1C-7B5B-454A-8852-505DB20F6939}" name="2015" dataDxfId="236"/>
    <tableColumn id="15" xr3:uid="{3B3A5261-6794-4E3A-B788-A5137E864D65}" name="2016" dataDxfId="235"/>
    <tableColumn id="16" xr3:uid="{31307C24-84FC-4AAF-A818-6732DC20B4F7}" name="2017" dataDxfId="234"/>
    <tableColumn id="17" xr3:uid="{4B5E98A2-057E-40D4-9FA5-B4F2873FCCF8}" name="2018" dataDxfId="233"/>
    <tableColumn id="18" xr3:uid="{E4C34840-BDD7-4577-8B82-93040ED04506}" name="2019" dataDxfId="232"/>
    <tableColumn id="19" xr3:uid="{FCA47936-9751-441A-A5AA-0FA44ED193D4}" name="2020" dataDxfId="231"/>
    <tableColumn id="20" xr3:uid="{2996352A-4888-4596-BE8D-8894F52CCC0F}" name="2021" dataDxfId="230"/>
    <tableColumn id="21" xr3:uid="{74462331-E11B-4E70-98E2-478055BE41A1}" name="2022" dataDxfId="229"/>
    <tableColumn id="22" xr3:uid="{208BA76D-6B89-44A7-8CE9-B7B2A28A37F9}" name="2023" dataDxfId="228"/>
    <tableColumn id="23" xr3:uid="{45C4332A-6431-4B54-B155-708C86C410FA}" name="2024" dataDxfId="227"/>
  </tableColumns>
  <tableStyleInfo name="TableStyleDark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C06BA30-A43F-4CDA-A343-B6B2C6C8B145}" name="Tabla23" displayName="Tabla23" ref="B3:F10" totalsRowShown="0" headerRowDxfId="226" dataDxfId="225" headerRowBorderDxfId="223" tableBorderDxfId="224" totalsRowBorderDxfId="222" headerRowCellStyle="Neutral">
  <tableColumns count="5">
    <tableColumn id="1" xr3:uid="{5B60D911-D368-47BD-BB87-474590B8F483}" name="Cuenta Pública" dataDxfId="221" dataCellStyle="Neutral"/>
    <tableColumn id="2" xr3:uid="{93E3F384-FB81-49CE-B4CD-80BE32092699}" name="En proceso _x000a_de Notificación" dataDxfId="220"/>
    <tableColumn id="3" xr3:uid="{D1FA7509-81DB-40BE-A9D0-31849C6981CB}" name="En Seguimiento" dataDxfId="219"/>
    <tableColumn id="4" xr3:uid="{11572067-CB95-45F3-8D46-36E9A183618F}" name="Concluidas" dataDxfId="218"/>
    <tableColumn id="5" xr3:uid="{0D0C686B-72BD-4EA6-9A4F-23F436924576}" name="Total" dataDxfId="217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AEE3-BDC4-4AB9-A2C1-C84B237D01C2}">
  <dimension ref="A1"/>
  <sheetViews>
    <sheetView workbookViewId="0">
      <selection activeCell="C3" sqref="C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A504C-10CF-40E2-B423-1B5151C079C2}">
  <dimension ref="B2:Z33"/>
  <sheetViews>
    <sheetView workbookViewId="0">
      <selection activeCell="B2" sqref="B2:Z33"/>
    </sheetView>
  </sheetViews>
  <sheetFormatPr baseColWidth="10" defaultRowHeight="15" x14ac:dyDescent="0.25"/>
  <sheetData>
    <row r="2" spans="2:26" x14ac:dyDescent="0.25">
      <c r="B2" s="72" t="s">
        <v>0</v>
      </c>
      <c r="C2" s="73" t="s">
        <v>35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5"/>
      <c r="Z2" s="76" t="s">
        <v>34</v>
      </c>
    </row>
    <row r="3" spans="2:26" x14ac:dyDescent="0.25">
      <c r="B3" s="72"/>
      <c r="C3" s="77" t="s">
        <v>36</v>
      </c>
      <c r="D3" s="78" t="s">
        <v>37</v>
      </c>
      <c r="E3" s="78" t="s">
        <v>38</v>
      </c>
      <c r="F3" s="78" t="s">
        <v>39</v>
      </c>
      <c r="G3" s="78" t="s">
        <v>40</v>
      </c>
      <c r="H3" s="78" t="s">
        <v>41</v>
      </c>
      <c r="I3" s="78" t="s">
        <v>42</v>
      </c>
      <c r="J3" s="78" t="s">
        <v>43</v>
      </c>
      <c r="K3" s="78" t="s">
        <v>44</v>
      </c>
      <c r="L3" s="78" t="s">
        <v>45</v>
      </c>
      <c r="M3" s="78" t="s">
        <v>46</v>
      </c>
      <c r="N3" s="78" t="s">
        <v>47</v>
      </c>
      <c r="O3" s="78" t="s">
        <v>48</v>
      </c>
      <c r="P3" s="78" t="s">
        <v>49</v>
      </c>
      <c r="Q3" s="78" t="s">
        <v>50</v>
      </c>
      <c r="R3" s="78" t="s">
        <v>51</v>
      </c>
      <c r="S3" s="78" t="s">
        <v>52</v>
      </c>
      <c r="T3" s="78" t="s">
        <v>53</v>
      </c>
      <c r="U3" s="78" t="s">
        <v>54</v>
      </c>
      <c r="V3" s="79" t="s">
        <v>55</v>
      </c>
      <c r="W3" s="78" t="s">
        <v>56</v>
      </c>
      <c r="X3" s="78" t="s">
        <v>57</v>
      </c>
      <c r="Y3" s="78" t="s">
        <v>58</v>
      </c>
      <c r="Z3" s="76"/>
    </row>
    <row r="4" spans="2:26" ht="36" x14ac:dyDescent="0.25">
      <c r="B4" s="80" t="s">
        <v>4</v>
      </c>
      <c r="C4" s="81">
        <v>414</v>
      </c>
      <c r="D4" s="82">
        <v>381</v>
      </c>
      <c r="E4" s="82">
        <v>855</v>
      </c>
      <c r="F4" s="82">
        <v>2138</v>
      </c>
      <c r="G4" s="82">
        <v>3745</v>
      </c>
      <c r="H4" s="82">
        <v>3981</v>
      </c>
      <c r="I4" s="82">
        <v>3400</v>
      </c>
      <c r="J4" s="82">
        <v>2847</v>
      </c>
      <c r="K4" s="82">
        <v>3930</v>
      </c>
      <c r="L4" s="82">
        <v>3596</v>
      </c>
      <c r="M4" s="82">
        <v>3712</v>
      </c>
      <c r="N4" s="82">
        <v>3721</v>
      </c>
      <c r="O4" s="82">
        <v>756</v>
      </c>
      <c r="P4" s="82">
        <v>818</v>
      </c>
      <c r="Q4" s="82">
        <v>1399</v>
      </c>
      <c r="R4" s="82">
        <v>978</v>
      </c>
      <c r="S4" s="82">
        <v>714</v>
      </c>
      <c r="T4" s="82">
        <v>370</v>
      </c>
      <c r="U4" s="82">
        <v>433</v>
      </c>
      <c r="V4" s="83">
        <v>693</v>
      </c>
      <c r="W4" s="84">
        <v>524</v>
      </c>
      <c r="X4" s="84">
        <v>421</v>
      </c>
      <c r="Y4" s="84">
        <v>133</v>
      </c>
      <c r="Z4" s="85">
        <f>SUM(Tabla38[[#This Row],[2002]:[2024]])</f>
        <v>39959</v>
      </c>
    </row>
    <row r="5" spans="2:26" ht="36" x14ac:dyDescent="0.25">
      <c r="B5" s="80" t="s">
        <v>6</v>
      </c>
      <c r="C5" s="81">
        <v>257</v>
      </c>
      <c r="D5" s="82">
        <v>264</v>
      </c>
      <c r="E5" s="82">
        <v>339</v>
      </c>
      <c r="F5" s="82">
        <v>190</v>
      </c>
      <c r="G5" s="82">
        <v>266</v>
      </c>
      <c r="H5" s="82">
        <v>291</v>
      </c>
      <c r="I5" s="82">
        <v>121</v>
      </c>
      <c r="J5" s="82">
        <v>204</v>
      </c>
      <c r="K5" s="82">
        <v>270</v>
      </c>
      <c r="L5" s="82">
        <v>301</v>
      </c>
      <c r="M5" s="82">
        <v>293</v>
      </c>
      <c r="N5" s="82">
        <v>185</v>
      </c>
      <c r="O5" s="82">
        <v>144</v>
      </c>
      <c r="P5" s="82">
        <v>298</v>
      </c>
      <c r="Q5" s="82">
        <v>307</v>
      </c>
      <c r="R5" s="82">
        <v>178</v>
      </c>
      <c r="S5" s="82">
        <v>337</v>
      </c>
      <c r="T5" s="82">
        <v>241</v>
      </c>
      <c r="U5" s="82">
        <v>162</v>
      </c>
      <c r="V5" s="83">
        <v>158</v>
      </c>
      <c r="W5" s="82">
        <v>95</v>
      </c>
      <c r="X5" s="82">
        <v>141</v>
      </c>
      <c r="Y5" s="82">
        <v>82</v>
      </c>
      <c r="Z5" s="85">
        <f>SUM(Tabla38[[#This Row],[2002]:[2024]])</f>
        <v>5124</v>
      </c>
    </row>
    <row r="6" spans="2:26" ht="36" x14ac:dyDescent="0.25">
      <c r="B6" s="80" t="s">
        <v>5</v>
      </c>
      <c r="C6" s="81">
        <v>189</v>
      </c>
      <c r="D6" s="82">
        <v>216</v>
      </c>
      <c r="E6" s="82">
        <v>208</v>
      </c>
      <c r="F6" s="82">
        <v>227</v>
      </c>
      <c r="G6" s="82">
        <v>336</v>
      </c>
      <c r="H6" s="82">
        <v>228</v>
      </c>
      <c r="I6" s="82">
        <v>219</v>
      </c>
      <c r="J6" s="82">
        <v>262</v>
      </c>
      <c r="K6" s="82">
        <v>222</v>
      </c>
      <c r="L6" s="82">
        <v>206</v>
      </c>
      <c r="M6" s="82">
        <v>228</v>
      </c>
      <c r="N6" s="82">
        <v>191</v>
      </c>
      <c r="O6" s="82">
        <v>246</v>
      </c>
      <c r="P6" s="82">
        <v>293</v>
      </c>
      <c r="Q6" s="82">
        <v>298</v>
      </c>
      <c r="R6" s="82">
        <v>308</v>
      </c>
      <c r="S6" s="82">
        <v>142</v>
      </c>
      <c r="T6" s="82">
        <v>126</v>
      </c>
      <c r="U6" s="82">
        <v>110</v>
      </c>
      <c r="V6" s="83">
        <v>76</v>
      </c>
      <c r="W6" s="82">
        <v>93</v>
      </c>
      <c r="X6" s="82">
        <v>45</v>
      </c>
      <c r="Y6" s="82">
        <v>31</v>
      </c>
      <c r="Z6" s="85">
        <f>SUM(Tabla38[[#This Row],[2002]:[2024]])</f>
        <v>4500</v>
      </c>
    </row>
    <row r="7" spans="2:26" ht="60" x14ac:dyDescent="0.25">
      <c r="B7" s="80" t="s">
        <v>9</v>
      </c>
      <c r="C7" s="81">
        <v>160</v>
      </c>
      <c r="D7" s="82">
        <v>102</v>
      </c>
      <c r="E7" s="82">
        <v>157</v>
      </c>
      <c r="F7" s="82">
        <v>124</v>
      </c>
      <c r="G7" s="82">
        <v>168</v>
      </c>
      <c r="H7" s="82">
        <v>168</v>
      </c>
      <c r="I7" s="82">
        <v>124</v>
      </c>
      <c r="J7" s="82">
        <v>204</v>
      </c>
      <c r="K7" s="82">
        <v>177</v>
      </c>
      <c r="L7" s="82">
        <v>91</v>
      </c>
      <c r="M7" s="82">
        <v>109</v>
      </c>
      <c r="N7" s="82">
        <v>107</v>
      </c>
      <c r="O7" s="82">
        <v>111</v>
      </c>
      <c r="P7" s="82">
        <v>117</v>
      </c>
      <c r="Q7" s="82">
        <v>156</v>
      </c>
      <c r="R7" s="82">
        <v>119</v>
      </c>
      <c r="S7" s="82">
        <v>138</v>
      </c>
      <c r="T7" s="82">
        <v>99</v>
      </c>
      <c r="U7" s="82">
        <v>81</v>
      </c>
      <c r="V7" s="83">
        <v>56</v>
      </c>
      <c r="W7" s="82">
        <v>31</v>
      </c>
      <c r="X7" s="82">
        <v>18</v>
      </c>
      <c r="Y7" s="82">
        <v>24</v>
      </c>
      <c r="Z7" s="85">
        <f>SUM(Tabla38[[#This Row],[2002]:[2024]])</f>
        <v>2641</v>
      </c>
    </row>
    <row r="8" spans="2:26" ht="60" x14ac:dyDescent="0.25">
      <c r="B8" s="80" t="s">
        <v>8</v>
      </c>
      <c r="C8" s="81">
        <v>168</v>
      </c>
      <c r="D8" s="82">
        <v>160</v>
      </c>
      <c r="E8" s="82">
        <v>202</v>
      </c>
      <c r="F8" s="82">
        <v>306</v>
      </c>
      <c r="G8" s="82">
        <v>430</v>
      </c>
      <c r="H8" s="82">
        <v>219</v>
      </c>
      <c r="I8" s="82">
        <v>60</v>
      </c>
      <c r="J8" s="82">
        <v>71</v>
      </c>
      <c r="K8" s="82">
        <v>60</v>
      </c>
      <c r="L8" s="82">
        <v>77</v>
      </c>
      <c r="M8" s="82">
        <v>49</v>
      </c>
      <c r="N8" s="82">
        <v>167</v>
      </c>
      <c r="O8" s="82">
        <v>133</v>
      </c>
      <c r="P8" s="82">
        <v>111</v>
      </c>
      <c r="Q8" s="82">
        <v>137</v>
      </c>
      <c r="R8" s="82">
        <v>68</v>
      </c>
      <c r="S8" s="82">
        <v>50</v>
      </c>
      <c r="T8" s="82">
        <v>33</v>
      </c>
      <c r="U8" s="82">
        <v>32</v>
      </c>
      <c r="V8" s="83">
        <v>30</v>
      </c>
      <c r="W8" s="82">
        <v>14</v>
      </c>
      <c r="X8" s="82">
        <v>12</v>
      </c>
      <c r="Y8" s="82">
        <v>15</v>
      </c>
      <c r="Z8" s="85">
        <f>SUM(Tabla38[[#This Row],[2002]:[2024]])</f>
        <v>2604</v>
      </c>
    </row>
    <row r="9" spans="2:26" ht="48" x14ac:dyDescent="0.25">
      <c r="B9" s="80" t="s">
        <v>13</v>
      </c>
      <c r="C9" s="81">
        <v>73</v>
      </c>
      <c r="D9" s="82">
        <v>56</v>
      </c>
      <c r="E9" s="82">
        <v>77</v>
      </c>
      <c r="F9" s="82">
        <v>170</v>
      </c>
      <c r="G9" s="82">
        <v>143</v>
      </c>
      <c r="H9" s="82">
        <v>92</v>
      </c>
      <c r="I9" s="82">
        <v>187</v>
      </c>
      <c r="J9" s="82">
        <v>89</v>
      </c>
      <c r="K9" s="82">
        <v>104</v>
      </c>
      <c r="L9" s="82">
        <v>121</v>
      </c>
      <c r="M9" s="82">
        <v>167</v>
      </c>
      <c r="N9" s="82">
        <v>89</v>
      </c>
      <c r="O9" s="82">
        <v>113</v>
      </c>
      <c r="P9" s="82">
        <v>90</v>
      </c>
      <c r="Q9" s="82">
        <v>115</v>
      </c>
      <c r="R9" s="82">
        <v>105</v>
      </c>
      <c r="S9" s="82">
        <v>134</v>
      </c>
      <c r="T9" s="82">
        <v>101</v>
      </c>
      <c r="U9" s="82">
        <v>126</v>
      </c>
      <c r="V9" s="83">
        <v>79</v>
      </c>
      <c r="W9" s="82">
        <v>63</v>
      </c>
      <c r="X9" s="82">
        <v>36</v>
      </c>
      <c r="Y9" s="82">
        <v>10</v>
      </c>
      <c r="Z9" s="85">
        <f>SUM(Tabla38[[#This Row],[2002]:[2024]])</f>
        <v>2340</v>
      </c>
    </row>
    <row r="10" spans="2:26" ht="24" x14ac:dyDescent="0.25">
      <c r="B10" s="80" t="s">
        <v>10</v>
      </c>
      <c r="C10" s="81">
        <v>74</v>
      </c>
      <c r="D10" s="82">
        <v>39</v>
      </c>
      <c r="E10" s="82">
        <v>88</v>
      </c>
      <c r="F10" s="82">
        <v>91</v>
      </c>
      <c r="G10" s="82">
        <v>124</v>
      </c>
      <c r="H10" s="82">
        <v>159</v>
      </c>
      <c r="I10" s="82">
        <v>165</v>
      </c>
      <c r="J10" s="82">
        <v>165</v>
      </c>
      <c r="K10" s="82">
        <v>127</v>
      </c>
      <c r="L10" s="82">
        <v>165</v>
      </c>
      <c r="M10" s="82">
        <v>81</v>
      </c>
      <c r="N10" s="82">
        <v>105</v>
      </c>
      <c r="O10" s="82">
        <v>92</v>
      </c>
      <c r="P10" s="82">
        <v>42</v>
      </c>
      <c r="Q10" s="82">
        <v>128</v>
      </c>
      <c r="R10" s="82">
        <v>80</v>
      </c>
      <c r="S10" s="82">
        <v>93</v>
      </c>
      <c r="T10" s="82">
        <v>62</v>
      </c>
      <c r="U10" s="82">
        <v>57</v>
      </c>
      <c r="V10" s="83">
        <v>37</v>
      </c>
      <c r="W10" s="82">
        <v>55</v>
      </c>
      <c r="X10" s="82">
        <v>45</v>
      </c>
      <c r="Y10" s="82">
        <v>25</v>
      </c>
      <c r="Z10" s="85">
        <f>SUM(Tabla38[[#This Row],[2002]:[2024]])</f>
        <v>2099</v>
      </c>
    </row>
    <row r="11" spans="2:26" x14ac:dyDescent="0.25">
      <c r="B11" s="80" t="s">
        <v>11</v>
      </c>
      <c r="C11" s="81">
        <v>48</v>
      </c>
      <c r="D11" s="82">
        <v>27</v>
      </c>
      <c r="E11" s="82">
        <v>38</v>
      </c>
      <c r="F11" s="82">
        <v>61</v>
      </c>
      <c r="G11" s="82">
        <v>90</v>
      </c>
      <c r="H11" s="82">
        <v>38</v>
      </c>
      <c r="I11" s="82">
        <v>120</v>
      </c>
      <c r="J11" s="82">
        <v>103</v>
      </c>
      <c r="K11" s="82">
        <v>181</v>
      </c>
      <c r="L11" s="82">
        <v>193</v>
      </c>
      <c r="M11" s="82">
        <v>92</v>
      </c>
      <c r="N11" s="82">
        <v>154</v>
      </c>
      <c r="O11" s="82">
        <v>83</v>
      </c>
      <c r="P11" s="82">
        <v>82</v>
      </c>
      <c r="Q11" s="82">
        <v>95</v>
      </c>
      <c r="R11" s="82">
        <v>104</v>
      </c>
      <c r="S11" s="82">
        <v>108</v>
      </c>
      <c r="T11" s="82">
        <v>70</v>
      </c>
      <c r="U11" s="82">
        <v>106</v>
      </c>
      <c r="V11" s="83">
        <v>121</v>
      </c>
      <c r="W11" s="82">
        <v>30</v>
      </c>
      <c r="X11" s="82">
        <v>31</v>
      </c>
      <c r="Y11" s="82">
        <v>41</v>
      </c>
      <c r="Z11" s="85">
        <f>SUM(Tabla38[[#This Row],[2002]:[2024]])</f>
        <v>2016</v>
      </c>
    </row>
    <row r="12" spans="2:26" ht="60" x14ac:dyDescent="0.25">
      <c r="B12" s="80" t="s">
        <v>7</v>
      </c>
      <c r="C12" s="81">
        <v>82</v>
      </c>
      <c r="D12" s="82">
        <v>84</v>
      </c>
      <c r="E12" s="82">
        <v>142</v>
      </c>
      <c r="F12" s="82">
        <v>85</v>
      </c>
      <c r="G12" s="82">
        <v>67</v>
      </c>
      <c r="H12" s="82">
        <v>92</v>
      </c>
      <c r="I12" s="82">
        <v>89</v>
      </c>
      <c r="J12" s="82">
        <v>80</v>
      </c>
      <c r="K12" s="82">
        <v>40</v>
      </c>
      <c r="L12" s="82">
        <v>86</v>
      </c>
      <c r="M12" s="82">
        <v>74</v>
      </c>
      <c r="N12" s="82">
        <v>52</v>
      </c>
      <c r="O12" s="82">
        <v>65</v>
      </c>
      <c r="P12" s="82">
        <v>20</v>
      </c>
      <c r="Q12" s="82">
        <v>77</v>
      </c>
      <c r="R12" s="82">
        <v>27</v>
      </c>
      <c r="S12" s="82">
        <v>25</v>
      </c>
      <c r="T12" s="82">
        <v>19</v>
      </c>
      <c r="U12" s="82">
        <v>55</v>
      </c>
      <c r="V12" s="83">
        <v>146</v>
      </c>
      <c r="W12" s="82">
        <v>93</v>
      </c>
      <c r="X12" s="82">
        <v>109</v>
      </c>
      <c r="Y12" s="82">
        <v>27</v>
      </c>
      <c r="Z12" s="85">
        <f>SUM(Tabla38[[#This Row],[2002]:[2024]])</f>
        <v>1636</v>
      </c>
    </row>
    <row r="13" spans="2:26" ht="48" x14ac:dyDescent="0.25">
      <c r="B13" s="80" t="s">
        <v>12</v>
      </c>
      <c r="C13" s="81">
        <v>143</v>
      </c>
      <c r="D13" s="82">
        <v>50</v>
      </c>
      <c r="E13" s="82">
        <v>73</v>
      </c>
      <c r="F13" s="82">
        <v>68</v>
      </c>
      <c r="G13" s="82">
        <v>56</v>
      </c>
      <c r="H13" s="82">
        <v>89</v>
      </c>
      <c r="I13" s="82">
        <v>49</v>
      </c>
      <c r="J13" s="82">
        <v>57</v>
      </c>
      <c r="K13" s="82">
        <v>75</v>
      </c>
      <c r="L13" s="82">
        <v>35</v>
      </c>
      <c r="M13" s="82">
        <v>40</v>
      </c>
      <c r="N13" s="82">
        <v>80</v>
      </c>
      <c r="O13" s="82">
        <v>51</v>
      </c>
      <c r="P13" s="82">
        <v>45</v>
      </c>
      <c r="Q13" s="82">
        <v>43</v>
      </c>
      <c r="R13" s="82">
        <v>18</v>
      </c>
      <c r="S13" s="82">
        <v>30</v>
      </c>
      <c r="T13" s="82">
        <v>11</v>
      </c>
      <c r="U13" s="82">
        <v>24</v>
      </c>
      <c r="V13" s="83">
        <v>5</v>
      </c>
      <c r="W13" s="82">
        <v>72</v>
      </c>
      <c r="X13" s="82">
        <v>34</v>
      </c>
      <c r="Y13" s="82">
        <v>6</v>
      </c>
      <c r="Z13" s="85">
        <f>SUM(Tabla38[[#This Row],[2002]:[2024]])</f>
        <v>1154</v>
      </c>
    </row>
    <row r="14" spans="2:26" x14ac:dyDescent="0.25">
      <c r="B14" s="80" t="s">
        <v>15</v>
      </c>
      <c r="C14" s="81">
        <v>75</v>
      </c>
      <c r="D14" s="82">
        <v>21</v>
      </c>
      <c r="E14" s="82">
        <v>21</v>
      </c>
      <c r="F14" s="82">
        <v>31</v>
      </c>
      <c r="G14" s="82">
        <v>11</v>
      </c>
      <c r="H14" s="82">
        <v>53</v>
      </c>
      <c r="I14" s="82">
        <v>73</v>
      </c>
      <c r="J14" s="82">
        <v>35</v>
      </c>
      <c r="K14" s="82">
        <v>57</v>
      </c>
      <c r="L14" s="82">
        <v>4</v>
      </c>
      <c r="M14" s="82">
        <v>41</v>
      </c>
      <c r="N14" s="82">
        <v>43</v>
      </c>
      <c r="O14" s="82">
        <v>46</v>
      </c>
      <c r="P14" s="82">
        <v>133</v>
      </c>
      <c r="Q14" s="82">
        <v>97</v>
      </c>
      <c r="R14" s="82">
        <v>13</v>
      </c>
      <c r="S14" s="82">
        <v>28</v>
      </c>
      <c r="T14" s="82">
        <v>62</v>
      </c>
      <c r="U14" s="82">
        <v>78</v>
      </c>
      <c r="V14" s="83">
        <v>108</v>
      </c>
      <c r="W14" s="82">
        <v>41</v>
      </c>
      <c r="X14" s="82">
        <v>18</v>
      </c>
      <c r="Y14" s="82">
        <v>22</v>
      </c>
      <c r="Z14" s="85">
        <f>SUM(Tabla38[[#This Row],[2002]:[2024]])</f>
        <v>1111</v>
      </c>
    </row>
    <row r="15" spans="2:26" ht="36" x14ac:dyDescent="0.25">
      <c r="B15" s="80" t="s">
        <v>19</v>
      </c>
      <c r="C15" s="81">
        <v>22</v>
      </c>
      <c r="D15" s="82">
        <v>29</v>
      </c>
      <c r="E15" s="82">
        <v>41</v>
      </c>
      <c r="F15" s="82">
        <v>16</v>
      </c>
      <c r="G15" s="82">
        <v>52</v>
      </c>
      <c r="H15" s="82">
        <v>70</v>
      </c>
      <c r="I15" s="82">
        <v>66</v>
      </c>
      <c r="J15" s="82">
        <v>62</v>
      </c>
      <c r="K15" s="82">
        <v>23</v>
      </c>
      <c r="L15" s="82">
        <v>87</v>
      </c>
      <c r="M15" s="82">
        <v>38</v>
      </c>
      <c r="N15" s="82">
        <v>72</v>
      </c>
      <c r="O15" s="82">
        <v>60</v>
      </c>
      <c r="P15" s="82">
        <v>50</v>
      </c>
      <c r="Q15" s="82">
        <v>23</v>
      </c>
      <c r="R15" s="82">
        <v>41</v>
      </c>
      <c r="S15" s="82">
        <v>32</v>
      </c>
      <c r="T15" s="82">
        <v>60</v>
      </c>
      <c r="U15" s="82">
        <v>50</v>
      </c>
      <c r="V15" s="83">
        <v>13</v>
      </c>
      <c r="W15" s="82">
        <v>12</v>
      </c>
      <c r="X15" s="82" t="s">
        <v>59</v>
      </c>
      <c r="Y15" s="82">
        <v>10</v>
      </c>
      <c r="Z15" s="85">
        <f>SUM(Tabla38[[#This Row],[2002]:[2024]])</f>
        <v>929</v>
      </c>
    </row>
    <row r="16" spans="2:26" x14ac:dyDescent="0.25">
      <c r="B16" s="80" t="s">
        <v>14</v>
      </c>
      <c r="C16" s="81">
        <v>45</v>
      </c>
      <c r="D16" s="82">
        <v>44</v>
      </c>
      <c r="E16" s="82">
        <v>20</v>
      </c>
      <c r="F16" s="82">
        <v>61</v>
      </c>
      <c r="G16" s="82">
        <v>46</v>
      </c>
      <c r="H16" s="82">
        <v>84</v>
      </c>
      <c r="I16" s="82">
        <v>73</v>
      </c>
      <c r="J16" s="82">
        <v>38</v>
      </c>
      <c r="K16" s="82">
        <v>29</v>
      </c>
      <c r="L16" s="82">
        <v>21</v>
      </c>
      <c r="M16" s="82">
        <v>24</v>
      </c>
      <c r="N16" s="82">
        <v>47</v>
      </c>
      <c r="O16" s="82">
        <v>33</v>
      </c>
      <c r="P16" s="82">
        <v>46</v>
      </c>
      <c r="Q16" s="82">
        <v>75</v>
      </c>
      <c r="R16" s="82">
        <v>65</v>
      </c>
      <c r="S16" s="82">
        <v>42</v>
      </c>
      <c r="T16" s="82">
        <v>33</v>
      </c>
      <c r="U16" s="82">
        <v>3</v>
      </c>
      <c r="V16" s="83">
        <v>41</v>
      </c>
      <c r="W16" s="82">
        <v>2</v>
      </c>
      <c r="X16" s="82">
        <v>15</v>
      </c>
      <c r="Y16" s="82">
        <v>14</v>
      </c>
      <c r="Z16" s="85">
        <f>SUM(Tabla38[[#This Row],[2002]:[2024]])</f>
        <v>901</v>
      </c>
    </row>
    <row r="17" spans="2:26" x14ac:dyDescent="0.25">
      <c r="B17" s="80" t="s">
        <v>16</v>
      </c>
      <c r="C17" s="81">
        <v>210</v>
      </c>
      <c r="D17" s="82">
        <v>113</v>
      </c>
      <c r="E17" s="82">
        <v>54</v>
      </c>
      <c r="F17" s="82">
        <v>38</v>
      </c>
      <c r="G17" s="82">
        <v>58</v>
      </c>
      <c r="H17" s="82">
        <v>47</v>
      </c>
      <c r="I17" s="82">
        <v>5</v>
      </c>
      <c r="J17" s="82">
        <v>5</v>
      </c>
      <c r="K17" s="82">
        <v>24</v>
      </c>
      <c r="L17" s="82">
        <v>41</v>
      </c>
      <c r="M17" s="82">
        <v>8</v>
      </c>
      <c r="N17" s="82">
        <v>7</v>
      </c>
      <c r="O17" s="82">
        <v>12</v>
      </c>
      <c r="P17" s="82">
        <v>33</v>
      </c>
      <c r="Q17" s="82">
        <v>58</v>
      </c>
      <c r="R17" s="82">
        <v>56</v>
      </c>
      <c r="S17" s="82">
        <v>25</v>
      </c>
      <c r="T17" s="82">
        <v>1</v>
      </c>
      <c r="U17" s="82">
        <v>34</v>
      </c>
      <c r="V17" s="83">
        <v>7</v>
      </c>
      <c r="W17" s="82">
        <v>16</v>
      </c>
      <c r="X17" s="82">
        <v>28</v>
      </c>
      <c r="Y17" s="82" t="s">
        <v>59</v>
      </c>
      <c r="Z17" s="85">
        <f>SUM(Tabla38[[#This Row],[2002]:[2024]])</f>
        <v>880</v>
      </c>
    </row>
    <row r="18" spans="2:26" x14ac:dyDescent="0.25">
      <c r="B18" s="80" t="s">
        <v>18</v>
      </c>
      <c r="C18" s="81">
        <v>31</v>
      </c>
      <c r="D18" s="82" t="s">
        <v>59</v>
      </c>
      <c r="E18" s="82">
        <v>13</v>
      </c>
      <c r="F18" s="82">
        <v>23</v>
      </c>
      <c r="G18" s="82">
        <v>42</v>
      </c>
      <c r="H18" s="82">
        <v>39</v>
      </c>
      <c r="I18" s="82">
        <v>54</v>
      </c>
      <c r="J18" s="82">
        <v>40</v>
      </c>
      <c r="K18" s="82">
        <v>66</v>
      </c>
      <c r="L18" s="82">
        <v>36</v>
      </c>
      <c r="M18" s="82">
        <v>43</v>
      </c>
      <c r="N18" s="82">
        <v>100</v>
      </c>
      <c r="O18" s="82">
        <v>81</v>
      </c>
      <c r="P18" s="82">
        <v>29</v>
      </c>
      <c r="Q18" s="82">
        <v>34</v>
      </c>
      <c r="R18" s="82">
        <v>15</v>
      </c>
      <c r="S18" s="82">
        <v>13</v>
      </c>
      <c r="T18" s="82">
        <v>61</v>
      </c>
      <c r="U18" s="82">
        <v>46</v>
      </c>
      <c r="V18" s="83">
        <v>8</v>
      </c>
      <c r="W18" s="82">
        <v>22</v>
      </c>
      <c r="X18" s="82">
        <v>7</v>
      </c>
      <c r="Y18" s="82">
        <v>21</v>
      </c>
      <c r="Z18" s="85">
        <f>SUM(Tabla38[[#This Row],[2002]:[2024]])</f>
        <v>824</v>
      </c>
    </row>
    <row r="19" spans="2:26" ht="24" x14ac:dyDescent="0.25">
      <c r="B19" s="80" t="s">
        <v>22</v>
      </c>
      <c r="C19" s="81">
        <v>13</v>
      </c>
      <c r="D19" s="82">
        <v>13</v>
      </c>
      <c r="E19" s="82">
        <v>38</v>
      </c>
      <c r="F19" s="82">
        <v>41</v>
      </c>
      <c r="G19" s="82">
        <v>39</v>
      </c>
      <c r="H19" s="82">
        <v>62</v>
      </c>
      <c r="I19" s="82">
        <v>11</v>
      </c>
      <c r="J19" s="82">
        <v>40</v>
      </c>
      <c r="K19" s="82">
        <v>16</v>
      </c>
      <c r="L19" s="82">
        <v>26</v>
      </c>
      <c r="M19" s="82">
        <v>39</v>
      </c>
      <c r="N19" s="82">
        <v>14</v>
      </c>
      <c r="O19" s="82">
        <v>32</v>
      </c>
      <c r="P19" s="82">
        <v>48</v>
      </c>
      <c r="Q19" s="82">
        <v>29</v>
      </c>
      <c r="R19" s="82">
        <v>75</v>
      </c>
      <c r="S19" s="82">
        <v>107</v>
      </c>
      <c r="T19" s="82">
        <v>56</v>
      </c>
      <c r="U19" s="82">
        <v>31</v>
      </c>
      <c r="V19" s="83">
        <v>42</v>
      </c>
      <c r="W19" s="82">
        <v>18</v>
      </c>
      <c r="X19" s="82">
        <v>10</v>
      </c>
      <c r="Y19" s="82">
        <v>14</v>
      </c>
      <c r="Z19" s="85">
        <f>SUM(Tabla38[[#This Row],[2002]:[2024]])</f>
        <v>814</v>
      </c>
    </row>
    <row r="20" spans="2:26" ht="72" x14ac:dyDescent="0.25">
      <c r="B20" s="80" t="s">
        <v>25</v>
      </c>
      <c r="C20" s="81">
        <v>4</v>
      </c>
      <c r="D20" s="82">
        <v>10</v>
      </c>
      <c r="E20" s="82">
        <v>3</v>
      </c>
      <c r="F20" s="82">
        <v>4</v>
      </c>
      <c r="G20" s="82">
        <v>111</v>
      </c>
      <c r="H20" s="82">
        <v>47</v>
      </c>
      <c r="I20" s="82">
        <v>17</v>
      </c>
      <c r="J20" s="82">
        <v>26</v>
      </c>
      <c r="K20" s="82">
        <v>37</v>
      </c>
      <c r="L20" s="82">
        <v>27</v>
      </c>
      <c r="M20" s="82">
        <v>13</v>
      </c>
      <c r="N20" s="82">
        <v>63</v>
      </c>
      <c r="O20" s="82">
        <v>22</v>
      </c>
      <c r="P20" s="82">
        <v>18</v>
      </c>
      <c r="Q20" s="82" t="s">
        <v>59</v>
      </c>
      <c r="R20" s="82">
        <v>11</v>
      </c>
      <c r="S20" s="82">
        <v>20</v>
      </c>
      <c r="T20" s="82">
        <v>87</v>
      </c>
      <c r="U20" s="82">
        <v>15</v>
      </c>
      <c r="V20" s="83">
        <v>75</v>
      </c>
      <c r="W20" s="82">
        <v>27</v>
      </c>
      <c r="X20" s="82">
        <v>13</v>
      </c>
      <c r="Y20" s="82">
        <v>53</v>
      </c>
      <c r="Z20" s="85">
        <f>SUM(Tabla38[[#This Row],[2002]:[2024]])</f>
        <v>703</v>
      </c>
    </row>
    <row r="21" spans="2:26" ht="24" x14ac:dyDescent="0.25">
      <c r="B21" s="80" t="s">
        <v>17</v>
      </c>
      <c r="C21" s="81">
        <v>24</v>
      </c>
      <c r="D21" s="82">
        <v>26</v>
      </c>
      <c r="E21" s="82">
        <v>21</v>
      </c>
      <c r="F21" s="82">
        <v>21</v>
      </c>
      <c r="G21" s="82">
        <v>78</v>
      </c>
      <c r="H21" s="82">
        <v>46</v>
      </c>
      <c r="I21" s="82">
        <v>14</v>
      </c>
      <c r="J21" s="82">
        <v>13</v>
      </c>
      <c r="K21" s="82">
        <v>47</v>
      </c>
      <c r="L21" s="82">
        <v>16</v>
      </c>
      <c r="M21" s="82">
        <v>29</v>
      </c>
      <c r="N21" s="82">
        <v>24</v>
      </c>
      <c r="O21" s="82">
        <v>23</v>
      </c>
      <c r="P21" s="82">
        <v>48</v>
      </c>
      <c r="Q21" s="82">
        <v>32</v>
      </c>
      <c r="R21" s="82">
        <v>24</v>
      </c>
      <c r="S21" s="82">
        <v>31</v>
      </c>
      <c r="T21" s="82">
        <v>12</v>
      </c>
      <c r="U21" s="82">
        <v>14</v>
      </c>
      <c r="V21" s="83">
        <v>41</v>
      </c>
      <c r="W21" s="82">
        <v>18</v>
      </c>
      <c r="X21" s="82">
        <v>28</v>
      </c>
      <c r="Y21" s="82">
        <v>12</v>
      </c>
      <c r="Z21" s="85">
        <f>SUM(Tabla38[[#This Row],[2002]:[2024]])</f>
        <v>642</v>
      </c>
    </row>
    <row r="22" spans="2:26" ht="36" x14ac:dyDescent="0.25">
      <c r="B22" s="80" t="s">
        <v>28</v>
      </c>
      <c r="C22" s="81">
        <v>18</v>
      </c>
      <c r="D22" s="82">
        <v>44</v>
      </c>
      <c r="E22" s="82">
        <v>8</v>
      </c>
      <c r="F22" s="82">
        <v>12</v>
      </c>
      <c r="G22" s="82">
        <v>21</v>
      </c>
      <c r="H22" s="82">
        <v>58</v>
      </c>
      <c r="I22" s="82" t="s">
        <v>59</v>
      </c>
      <c r="J22" s="82" t="s">
        <v>59</v>
      </c>
      <c r="K22" s="82">
        <v>34</v>
      </c>
      <c r="L22" s="82">
        <v>13</v>
      </c>
      <c r="M22" s="82">
        <v>7</v>
      </c>
      <c r="N22" s="82" t="s">
        <v>59</v>
      </c>
      <c r="O22" s="82">
        <v>50</v>
      </c>
      <c r="P22" s="82">
        <v>316</v>
      </c>
      <c r="Q22" s="82" t="s">
        <v>59</v>
      </c>
      <c r="R22" s="82" t="s">
        <v>59</v>
      </c>
      <c r="S22" s="82">
        <v>10</v>
      </c>
      <c r="T22" s="82">
        <v>42</v>
      </c>
      <c r="U22" s="82" t="s">
        <v>59</v>
      </c>
      <c r="V22" s="83" t="s">
        <v>59</v>
      </c>
      <c r="W22" s="82" t="s">
        <v>59</v>
      </c>
      <c r="X22" s="82" t="s">
        <v>59</v>
      </c>
      <c r="Y22" s="82" t="s">
        <v>59</v>
      </c>
      <c r="Z22" s="85">
        <f>SUM(Tabla38[[#This Row],[2002]:[2024]])</f>
        <v>633</v>
      </c>
    </row>
    <row r="23" spans="2:26" ht="24" x14ac:dyDescent="0.25">
      <c r="B23" s="80" t="s">
        <v>26</v>
      </c>
      <c r="C23" s="81" t="s">
        <v>59</v>
      </c>
      <c r="D23" s="82">
        <v>151</v>
      </c>
      <c r="E23" s="82">
        <v>56</v>
      </c>
      <c r="F23" s="82">
        <v>8</v>
      </c>
      <c r="G23" s="82">
        <v>30</v>
      </c>
      <c r="H23" s="82">
        <v>47</v>
      </c>
      <c r="I23" s="82">
        <v>13</v>
      </c>
      <c r="J23" s="82">
        <v>11</v>
      </c>
      <c r="K23" s="82">
        <v>65</v>
      </c>
      <c r="L23" s="82">
        <v>40</v>
      </c>
      <c r="M23" s="82" t="s">
        <v>59</v>
      </c>
      <c r="N23" s="82">
        <v>23</v>
      </c>
      <c r="O23" s="82">
        <v>3</v>
      </c>
      <c r="P23" s="82">
        <v>10</v>
      </c>
      <c r="Q23" s="82">
        <v>17</v>
      </c>
      <c r="R23" s="82">
        <v>15</v>
      </c>
      <c r="S23" s="82">
        <v>23</v>
      </c>
      <c r="T23" s="82">
        <v>2</v>
      </c>
      <c r="U23" s="82">
        <v>19</v>
      </c>
      <c r="V23" s="83">
        <v>10</v>
      </c>
      <c r="W23" s="82">
        <v>13</v>
      </c>
      <c r="X23" s="82">
        <v>10</v>
      </c>
      <c r="Y23" s="82">
        <v>16</v>
      </c>
      <c r="Z23" s="85">
        <f>SUM(Tabla38[[#This Row],[2002]:[2024]])</f>
        <v>582</v>
      </c>
    </row>
    <row r="24" spans="2:26" ht="24" x14ac:dyDescent="0.25">
      <c r="B24" s="80" t="s">
        <v>31</v>
      </c>
      <c r="C24" s="81">
        <v>22</v>
      </c>
      <c r="D24" s="82">
        <v>25</v>
      </c>
      <c r="E24" s="82">
        <v>18</v>
      </c>
      <c r="F24" s="82">
        <v>14</v>
      </c>
      <c r="G24" s="82">
        <v>32</v>
      </c>
      <c r="H24" s="82">
        <v>69</v>
      </c>
      <c r="I24" s="82">
        <v>40</v>
      </c>
      <c r="J24" s="82">
        <v>18</v>
      </c>
      <c r="K24" s="82">
        <v>15</v>
      </c>
      <c r="L24" s="82">
        <v>6</v>
      </c>
      <c r="M24" s="82">
        <v>13</v>
      </c>
      <c r="N24" s="82">
        <v>11</v>
      </c>
      <c r="O24" s="82">
        <v>16</v>
      </c>
      <c r="P24" s="82">
        <v>25</v>
      </c>
      <c r="Q24" s="82">
        <v>9</v>
      </c>
      <c r="R24" s="82">
        <v>27</v>
      </c>
      <c r="S24" s="82">
        <v>47</v>
      </c>
      <c r="T24" s="82">
        <v>13</v>
      </c>
      <c r="U24" s="82">
        <v>4</v>
      </c>
      <c r="V24" s="83">
        <v>2</v>
      </c>
      <c r="W24" s="82">
        <v>3</v>
      </c>
      <c r="X24" s="82" t="s">
        <v>59</v>
      </c>
      <c r="Y24" s="82" t="s">
        <v>59</v>
      </c>
      <c r="Z24" s="85">
        <f>SUM(Tabla38[[#This Row],[2002]:[2024]])</f>
        <v>429</v>
      </c>
    </row>
    <row r="25" spans="2:26" ht="48" x14ac:dyDescent="0.25">
      <c r="B25" s="80" t="s">
        <v>23</v>
      </c>
      <c r="C25" s="81">
        <v>1</v>
      </c>
      <c r="D25" s="82">
        <v>15</v>
      </c>
      <c r="E25" s="82">
        <v>5</v>
      </c>
      <c r="F25" s="82">
        <v>11</v>
      </c>
      <c r="G25" s="82">
        <v>37</v>
      </c>
      <c r="H25" s="82">
        <v>20</v>
      </c>
      <c r="I25" s="82">
        <v>44</v>
      </c>
      <c r="J25" s="82">
        <v>62</v>
      </c>
      <c r="K25" s="82">
        <v>32</v>
      </c>
      <c r="L25" s="82">
        <v>25</v>
      </c>
      <c r="M25" s="82">
        <v>33</v>
      </c>
      <c r="N25" s="82">
        <v>5</v>
      </c>
      <c r="O25" s="82">
        <v>10</v>
      </c>
      <c r="P25" s="82">
        <v>8</v>
      </c>
      <c r="Q25" s="82">
        <v>45</v>
      </c>
      <c r="R25" s="82">
        <v>19</v>
      </c>
      <c r="S25" s="82">
        <v>13</v>
      </c>
      <c r="T25" s="82">
        <v>3</v>
      </c>
      <c r="U25" s="82">
        <v>12</v>
      </c>
      <c r="V25" s="83">
        <v>12</v>
      </c>
      <c r="W25" s="82">
        <v>10</v>
      </c>
      <c r="X25" s="82">
        <v>3</v>
      </c>
      <c r="Y25" s="82">
        <v>4</v>
      </c>
      <c r="Z25" s="85">
        <f>SUM(Tabla38[[#This Row],[2002]:[2024]])</f>
        <v>429</v>
      </c>
    </row>
    <row r="26" spans="2:26" x14ac:dyDescent="0.25">
      <c r="B26" s="80" t="s">
        <v>20</v>
      </c>
      <c r="C26" s="81">
        <v>75</v>
      </c>
      <c r="D26" s="82">
        <v>14</v>
      </c>
      <c r="E26" s="82">
        <v>22</v>
      </c>
      <c r="F26" s="82">
        <v>10</v>
      </c>
      <c r="G26" s="82">
        <v>5</v>
      </c>
      <c r="H26" s="82">
        <v>16</v>
      </c>
      <c r="I26" s="82">
        <v>14</v>
      </c>
      <c r="J26" s="82">
        <v>28</v>
      </c>
      <c r="K26" s="82">
        <v>22</v>
      </c>
      <c r="L26" s="82">
        <v>27</v>
      </c>
      <c r="M26" s="82">
        <v>22</v>
      </c>
      <c r="N26" s="82">
        <v>17</v>
      </c>
      <c r="O26" s="82">
        <v>19</v>
      </c>
      <c r="P26" s="82">
        <v>6</v>
      </c>
      <c r="Q26" s="82">
        <v>9</v>
      </c>
      <c r="R26" s="82">
        <v>16</v>
      </c>
      <c r="S26" s="82">
        <v>9</v>
      </c>
      <c r="T26" s="82">
        <v>61</v>
      </c>
      <c r="U26" s="82">
        <v>6</v>
      </c>
      <c r="V26" s="83">
        <v>3</v>
      </c>
      <c r="W26" s="82">
        <v>5</v>
      </c>
      <c r="X26" s="82">
        <v>1</v>
      </c>
      <c r="Y26" s="82" t="s">
        <v>59</v>
      </c>
      <c r="Z26" s="85">
        <f>SUM(Tabla38[[#This Row],[2002]:[2024]])</f>
        <v>407</v>
      </c>
    </row>
    <row r="27" spans="2:26" x14ac:dyDescent="0.25">
      <c r="B27" s="80" t="s">
        <v>24</v>
      </c>
      <c r="C27" s="81">
        <v>3</v>
      </c>
      <c r="D27" s="82">
        <v>31</v>
      </c>
      <c r="E27" s="82">
        <v>19</v>
      </c>
      <c r="F27" s="82">
        <v>13</v>
      </c>
      <c r="G27" s="82">
        <v>16</v>
      </c>
      <c r="H27" s="82">
        <v>66</v>
      </c>
      <c r="I27" s="82">
        <v>12</v>
      </c>
      <c r="J27" s="82">
        <v>6</v>
      </c>
      <c r="K27" s="82">
        <v>36</v>
      </c>
      <c r="L27" s="82">
        <v>24</v>
      </c>
      <c r="M27" s="82">
        <v>24</v>
      </c>
      <c r="N27" s="82">
        <v>7</v>
      </c>
      <c r="O27" s="82">
        <v>14</v>
      </c>
      <c r="P27" s="82">
        <v>18</v>
      </c>
      <c r="Q27" s="82">
        <v>21</v>
      </c>
      <c r="R27" s="82">
        <v>2</v>
      </c>
      <c r="S27" s="82">
        <v>2</v>
      </c>
      <c r="T27" s="82">
        <v>16</v>
      </c>
      <c r="U27" s="82">
        <v>23</v>
      </c>
      <c r="V27" s="83">
        <v>7</v>
      </c>
      <c r="W27" s="82">
        <v>4</v>
      </c>
      <c r="X27" s="82">
        <v>2</v>
      </c>
      <c r="Y27" s="82">
        <v>3</v>
      </c>
      <c r="Z27" s="85">
        <f>SUM(Tabla38[[#This Row],[2002]:[2024]])</f>
        <v>369</v>
      </c>
    </row>
    <row r="28" spans="2:26" ht="24" x14ac:dyDescent="0.25">
      <c r="B28" s="80" t="s">
        <v>21</v>
      </c>
      <c r="C28" s="81">
        <v>3</v>
      </c>
      <c r="D28" s="82">
        <v>9</v>
      </c>
      <c r="E28" s="82">
        <v>13</v>
      </c>
      <c r="F28" s="82">
        <v>2</v>
      </c>
      <c r="G28" s="82">
        <v>8</v>
      </c>
      <c r="H28" s="82">
        <v>30</v>
      </c>
      <c r="I28" s="82">
        <v>56</v>
      </c>
      <c r="J28" s="82">
        <v>42</v>
      </c>
      <c r="K28" s="82">
        <v>13</v>
      </c>
      <c r="L28" s="82">
        <v>29</v>
      </c>
      <c r="M28" s="82">
        <v>12</v>
      </c>
      <c r="N28" s="82">
        <v>8</v>
      </c>
      <c r="O28" s="82">
        <v>3</v>
      </c>
      <c r="P28" s="82">
        <v>2</v>
      </c>
      <c r="Q28" s="82">
        <v>4</v>
      </c>
      <c r="R28" s="82">
        <v>3</v>
      </c>
      <c r="S28" s="82">
        <v>23</v>
      </c>
      <c r="T28" s="82">
        <v>39</v>
      </c>
      <c r="U28" s="82">
        <v>51</v>
      </c>
      <c r="V28" s="83">
        <v>4</v>
      </c>
      <c r="W28" s="82">
        <v>3</v>
      </c>
      <c r="X28" s="82">
        <v>3</v>
      </c>
      <c r="Y28" s="82">
        <v>7</v>
      </c>
      <c r="Z28" s="85">
        <f>SUM(Tabla38[[#This Row],[2002]:[2024]])</f>
        <v>367</v>
      </c>
    </row>
    <row r="29" spans="2:26" ht="24" x14ac:dyDescent="0.25">
      <c r="B29" s="80" t="s">
        <v>29</v>
      </c>
      <c r="C29" s="81">
        <v>6</v>
      </c>
      <c r="D29" s="82">
        <v>4</v>
      </c>
      <c r="E29" s="82">
        <v>15</v>
      </c>
      <c r="F29" s="82">
        <v>17</v>
      </c>
      <c r="G29" s="82">
        <v>19</v>
      </c>
      <c r="H29" s="82">
        <v>22</v>
      </c>
      <c r="I29" s="82">
        <v>10</v>
      </c>
      <c r="J29" s="82">
        <v>26</v>
      </c>
      <c r="K29" s="82">
        <v>5</v>
      </c>
      <c r="L29" s="82">
        <v>4</v>
      </c>
      <c r="M29" s="82">
        <v>6</v>
      </c>
      <c r="N29" s="82" t="s">
        <v>59</v>
      </c>
      <c r="O29" s="82">
        <v>6</v>
      </c>
      <c r="P29" s="82">
        <v>46</v>
      </c>
      <c r="Q29" s="82">
        <v>51</v>
      </c>
      <c r="R29" s="82">
        <v>18</v>
      </c>
      <c r="S29" s="82">
        <v>15</v>
      </c>
      <c r="T29" s="82">
        <v>15</v>
      </c>
      <c r="U29" s="82">
        <v>16</v>
      </c>
      <c r="V29" s="83">
        <v>10</v>
      </c>
      <c r="W29" s="82">
        <v>3</v>
      </c>
      <c r="X29" s="82">
        <v>11</v>
      </c>
      <c r="Y29" s="82" t="s">
        <v>59</v>
      </c>
      <c r="Z29" s="85">
        <f>SUM(Tabla38[[#This Row],[2002]:[2024]])</f>
        <v>325</v>
      </c>
    </row>
    <row r="30" spans="2:26" ht="36" x14ac:dyDescent="0.25">
      <c r="B30" s="80" t="s">
        <v>30</v>
      </c>
      <c r="C30" s="81">
        <v>45</v>
      </c>
      <c r="D30" s="82">
        <v>15</v>
      </c>
      <c r="E30" s="82">
        <v>3</v>
      </c>
      <c r="F30" s="82">
        <v>20</v>
      </c>
      <c r="G30" s="82">
        <v>24</v>
      </c>
      <c r="H30" s="82">
        <v>15</v>
      </c>
      <c r="I30" s="82">
        <v>67</v>
      </c>
      <c r="J30" s="82">
        <v>18</v>
      </c>
      <c r="K30" s="82" t="s">
        <v>59</v>
      </c>
      <c r="L30" s="82">
        <v>7</v>
      </c>
      <c r="M30" s="82">
        <v>16</v>
      </c>
      <c r="N30" s="82">
        <v>6</v>
      </c>
      <c r="O30" s="82">
        <v>8</v>
      </c>
      <c r="P30" s="82" t="s">
        <v>59</v>
      </c>
      <c r="Q30" s="82">
        <v>17</v>
      </c>
      <c r="R30" s="82">
        <v>18</v>
      </c>
      <c r="S30" s="82">
        <v>5</v>
      </c>
      <c r="T30" s="82">
        <v>16</v>
      </c>
      <c r="U30" s="82" t="s">
        <v>59</v>
      </c>
      <c r="V30" s="83" t="s">
        <v>59</v>
      </c>
      <c r="W30" s="82" t="s">
        <v>59</v>
      </c>
      <c r="X30" s="82">
        <v>7</v>
      </c>
      <c r="Y30" s="82" t="s">
        <v>59</v>
      </c>
      <c r="Z30" s="85">
        <f>SUM(Tabla38[[#This Row],[2002]:[2024]])</f>
        <v>307</v>
      </c>
    </row>
    <row r="31" spans="2:26" ht="36" x14ac:dyDescent="0.25">
      <c r="B31" s="80" t="s">
        <v>27</v>
      </c>
      <c r="C31" s="81">
        <v>16</v>
      </c>
      <c r="D31" s="82" t="s">
        <v>59</v>
      </c>
      <c r="E31" s="82">
        <v>5</v>
      </c>
      <c r="F31" s="82">
        <v>1</v>
      </c>
      <c r="G31" s="82">
        <v>19</v>
      </c>
      <c r="H31" s="82">
        <v>28</v>
      </c>
      <c r="I31" s="82">
        <v>2</v>
      </c>
      <c r="J31" s="82">
        <v>11</v>
      </c>
      <c r="K31" s="82">
        <v>10</v>
      </c>
      <c r="L31" s="82">
        <v>8</v>
      </c>
      <c r="M31" s="82" t="s">
        <v>59</v>
      </c>
      <c r="N31" s="82">
        <v>1</v>
      </c>
      <c r="O31" s="82" t="s">
        <v>59</v>
      </c>
      <c r="P31" s="82">
        <v>20</v>
      </c>
      <c r="Q31" s="82">
        <v>1</v>
      </c>
      <c r="R31" s="82">
        <v>12</v>
      </c>
      <c r="S31" s="82" t="s">
        <v>59</v>
      </c>
      <c r="T31" s="82">
        <v>19</v>
      </c>
      <c r="U31" s="82">
        <v>10</v>
      </c>
      <c r="V31" s="83">
        <v>17</v>
      </c>
      <c r="W31" s="82">
        <v>13</v>
      </c>
      <c r="X31" s="82">
        <v>18</v>
      </c>
      <c r="Y31" s="82" t="s">
        <v>59</v>
      </c>
      <c r="Z31" s="85">
        <f>SUM(Tabla38[[#This Row],[2002]:[2024]])</f>
        <v>211</v>
      </c>
    </row>
    <row r="32" spans="2:26" ht="36" x14ac:dyDescent="0.25">
      <c r="B32" s="80" t="s">
        <v>32</v>
      </c>
      <c r="C32" s="81">
        <v>6</v>
      </c>
      <c r="D32" s="82">
        <v>14</v>
      </c>
      <c r="E32" s="82" t="s">
        <v>59</v>
      </c>
      <c r="F32" s="82">
        <v>7</v>
      </c>
      <c r="G32" s="82">
        <v>5</v>
      </c>
      <c r="H32" s="82" t="s">
        <v>59</v>
      </c>
      <c r="I32" s="82" t="s">
        <v>59</v>
      </c>
      <c r="J32" s="82">
        <v>5</v>
      </c>
      <c r="K32" s="82">
        <v>17</v>
      </c>
      <c r="L32" s="82" t="s">
        <v>59</v>
      </c>
      <c r="M32" s="82">
        <v>2</v>
      </c>
      <c r="N32" s="82" t="s">
        <v>59</v>
      </c>
      <c r="O32" s="82">
        <v>2</v>
      </c>
      <c r="P32" s="82" t="s">
        <v>59</v>
      </c>
      <c r="Q32" s="82">
        <v>1</v>
      </c>
      <c r="R32" s="82" t="s">
        <v>59</v>
      </c>
      <c r="S32" s="82">
        <v>9</v>
      </c>
      <c r="T32" s="82">
        <v>7</v>
      </c>
      <c r="U32" s="82" t="s">
        <v>59</v>
      </c>
      <c r="V32" s="83" t="s">
        <v>59</v>
      </c>
      <c r="W32" s="82" t="s">
        <v>59</v>
      </c>
      <c r="X32" s="82" t="s">
        <v>59</v>
      </c>
      <c r="Y32" s="82" t="s">
        <v>59</v>
      </c>
      <c r="Z32" s="85">
        <f>SUM(Tabla38[[#This Row],[2002]:[2024]])</f>
        <v>75</v>
      </c>
    </row>
    <row r="33" spans="2:26" x14ac:dyDescent="0.25">
      <c r="B33" s="80" t="s">
        <v>34</v>
      </c>
      <c r="C33" s="86">
        <f t="shared" ref="C33:Z33" si="0">SUBTOTAL(109,C4:C32)</f>
        <v>2227</v>
      </c>
      <c r="D33" s="86">
        <f t="shared" si="0"/>
        <v>1957</v>
      </c>
      <c r="E33" s="86">
        <f t="shared" si="0"/>
        <v>2554</v>
      </c>
      <c r="F33" s="86">
        <f t="shared" si="0"/>
        <v>3810</v>
      </c>
      <c r="G33" s="86">
        <f t="shared" si="0"/>
        <v>6078</v>
      </c>
      <c r="H33" s="86">
        <f t="shared" si="0"/>
        <v>6176</v>
      </c>
      <c r="I33" s="86">
        <f t="shared" si="0"/>
        <v>5105</v>
      </c>
      <c r="J33" s="86">
        <f t="shared" si="0"/>
        <v>4568</v>
      </c>
      <c r="K33" s="86">
        <f t="shared" si="0"/>
        <v>5734</v>
      </c>
      <c r="L33" s="86">
        <f t="shared" si="0"/>
        <v>5312</v>
      </c>
      <c r="M33" s="86">
        <f t="shared" si="0"/>
        <v>5215</v>
      </c>
      <c r="N33" s="86">
        <f t="shared" si="0"/>
        <v>5299</v>
      </c>
      <c r="O33" s="86">
        <f t="shared" si="0"/>
        <v>2234</v>
      </c>
      <c r="P33" s="86">
        <f t="shared" si="0"/>
        <v>2772</v>
      </c>
      <c r="Q33" s="86">
        <f t="shared" si="0"/>
        <v>3278</v>
      </c>
      <c r="R33" s="86">
        <f t="shared" si="0"/>
        <v>2415</v>
      </c>
      <c r="S33" s="86">
        <f t="shared" si="0"/>
        <v>2225</v>
      </c>
      <c r="T33" s="86">
        <f t="shared" si="0"/>
        <v>1737</v>
      </c>
      <c r="U33" s="86">
        <f t="shared" si="0"/>
        <v>1598</v>
      </c>
      <c r="V33" s="86">
        <f t="shared" si="0"/>
        <v>1801</v>
      </c>
      <c r="W33" s="86">
        <f t="shared" si="0"/>
        <v>1280</v>
      </c>
      <c r="X33" s="86">
        <f t="shared" si="0"/>
        <v>1066</v>
      </c>
      <c r="Y33" s="86">
        <f t="shared" si="0"/>
        <v>570</v>
      </c>
      <c r="Z33" s="86">
        <f t="shared" si="0"/>
        <v>75011</v>
      </c>
    </row>
  </sheetData>
  <mergeCells count="3">
    <mergeCell ref="B2:B3"/>
    <mergeCell ref="C2:Y2"/>
    <mergeCell ref="Z2:Z3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7EA3-B8EE-4DB2-B728-A45B62CA0894}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51C7B-D809-4949-8B57-643570C95E36}">
  <dimension ref="B3:F27"/>
  <sheetViews>
    <sheetView workbookViewId="0">
      <selection activeCell="B3" sqref="B3:F27"/>
    </sheetView>
  </sheetViews>
  <sheetFormatPr baseColWidth="10" defaultRowHeight="15" x14ac:dyDescent="0.25"/>
  <sheetData>
    <row r="3" spans="2:6" ht="60" x14ac:dyDescent="0.25">
      <c r="B3" s="87" t="s">
        <v>73</v>
      </c>
      <c r="C3" s="88" t="s">
        <v>74</v>
      </c>
      <c r="D3" s="88" t="s">
        <v>75</v>
      </c>
      <c r="E3" s="88" t="s">
        <v>76</v>
      </c>
      <c r="F3" s="89" t="s">
        <v>34</v>
      </c>
    </row>
    <row r="4" spans="2:6" x14ac:dyDescent="0.25">
      <c r="B4" s="90" t="s">
        <v>36</v>
      </c>
      <c r="C4" s="91">
        <v>0</v>
      </c>
      <c r="D4" s="91">
        <v>0</v>
      </c>
      <c r="E4" s="92">
        <v>278</v>
      </c>
      <c r="F4" s="93">
        <f>SUM(Tabla19[[#This Row],[En proceso 
de Notificación]:[Concluidas]])</f>
        <v>278</v>
      </c>
    </row>
    <row r="5" spans="2:6" x14ac:dyDescent="0.25">
      <c r="B5" s="90" t="s">
        <v>37</v>
      </c>
      <c r="C5" s="94">
        <v>0</v>
      </c>
      <c r="D5" s="94">
        <v>0</v>
      </c>
      <c r="E5" s="95">
        <v>338</v>
      </c>
      <c r="F5" s="93">
        <f>SUM(Tabla19[[#This Row],[En proceso 
de Notificación]:[Concluidas]])</f>
        <v>338</v>
      </c>
    </row>
    <row r="6" spans="2:6" x14ac:dyDescent="0.25">
      <c r="B6" s="90" t="s">
        <v>38</v>
      </c>
      <c r="C6" s="91">
        <v>0</v>
      </c>
      <c r="D6" s="91">
        <v>0</v>
      </c>
      <c r="E6" s="92">
        <v>510</v>
      </c>
      <c r="F6" s="93">
        <f>SUM(Tabla19[[#This Row],[En proceso 
de Notificación]:[Concluidas]])</f>
        <v>510</v>
      </c>
    </row>
    <row r="7" spans="2:6" x14ac:dyDescent="0.25">
      <c r="B7" s="90" t="s">
        <v>39</v>
      </c>
      <c r="C7" s="94">
        <v>0</v>
      </c>
      <c r="D7" s="94">
        <v>0</v>
      </c>
      <c r="E7" s="95">
        <v>459</v>
      </c>
      <c r="F7" s="93">
        <f>SUM(Tabla19[[#This Row],[En proceso 
de Notificación]:[Concluidas]])</f>
        <v>459</v>
      </c>
    </row>
    <row r="8" spans="2:6" x14ac:dyDescent="0.25">
      <c r="B8" s="90" t="s">
        <v>40</v>
      </c>
      <c r="C8" s="91">
        <v>0</v>
      </c>
      <c r="D8" s="91">
        <v>0</v>
      </c>
      <c r="E8" s="92">
        <v>606</v>
      </c>
      <c r="F8" s="93">
        <f>SUM(Tabla19[[#This Row],[En proceso 
de Notificación]:[Concluidas]])</f>
        <v>606</v>
      </c>
    </row>
    <row r="9" spans="2:6" x14ac:dyDescent="0.25">
      <c r="B9" s="90" t="s">
        <v>41</v>
      </c>
      <c r="C9" s="94">
        <v>0</v>
      </c>
      <c r="D9" s="94">
        <v>0</v>
      </c>
      <c r="E9" s="95">
        <v>1444</v>
      </c>
      <c r="F9" s="93">
        <f>SUM(Tabla19[[#This Row],[En proceso 
de Notificación]:[Concluidas]])</f>
        <v>1444</v>
      </c>
    </row>
    <row r="10" spans="2:6" x14ac:dyDescent="0.25">
      <c r="B10" s="90" t="s">
        <v>42</v>
      </c>
      <c r="C10" s="91">
        <v>0</v>
      </c>
      <c r="D10" s="91">
        <v>0</v>
      </c>
      <c r="E10" s="92">
        <v>1191</v>
      </c>
      <c r="F10" s="93">
        <f>SUM(Tabla19[[#This Row],[En proceso 
de Notificación]:[Concluidas]])</f>
        <v>1191</v>
      </c>
    </row>
    <row r="11" spans="2:6" x14ac:dyDescent="0.25">
      <c r="B11" s="90" t="s">
        <v>43</v>
      </c>
      <c r="C11" s="94">
        <v>0</v>
      </c>
      <c r="D11" s="94">
        <v>0</v>
      </c>
      <c r="E11" s="95">
        <v>1341</v>
      </c>
      <c r="F11" s="93">
        <f>SUM(Tabla19[[#This Row],[En proceso 
de Notificación]:[Concluidas]])</f>
        <v>1341</v>
      </c>
    </row>
    <row r="12" spans="2:6" x14ac:dyDescent="0.25">
      <c r="B12" s="90" t="s">
        <v>44</v>
      </c>
      <c r="C12" s="91">
        <v>0</v>
      </c>
      <c r="D12" s="91">
        <v>0</v>
      </c>
      <c r="E12" s="92">
        <v>1201</v>
      </c>
      <c r="F12" s="93">
        <f>SUM(Tabla19[[#This Row],[En proceso 
de Notificación]:[Concluidas]])</f>
        <v>1201</v>
      </c>
    </row>
    <row r="13" spans="2:6" x14ac:dyDescent="0.25">
      <c r="B13" s="90" t="s">
        <v>45</v>
      </c>
      <c r="C13" s="94">
        <v>0</v>
      </c>
      <c r="D13" s="94">
        <v>0</v>
      </c>
      <c r="E13" s="95">
        <v>1057</v>
      </c>
      <c r="F13" s="93">
        <f>SUM(Tabla19[[#This Row],[En proceso 
de Notificación]:[Concluidas]])</f>
        <v>1057</v>
      </c>
    </row>
    <row r="14" spans="2:6" x14ac:dyDescent="0.25">
      <c r="B14" s="90" t="s">
        <v>46</v>
      </c>
      <c r="C14" s="91">
        <v>0</v>
      </c>
      <c r="D14" s="91">
        <v>0</v>
      </c>
      <c r="E14" s="92">
        <v>1349</v>
      </c>
      <c r="F14" s="93">
        <f>SUM(Tabla19[[#This Row],[En proceso 
de Notificación]:[Concluidas]])</f>
        <v>1349</v>
      </c>
    </row>
    <row r="15" spans="2:6" x14ac:dyDescent="0.25">
      <c r="B15" s="90" t="s">
        <v>47</v>
      </c>
      <c r="C15" s="94">
        <v>0</v>
      </c>
      <c r="D15" s="94">
        <v>0</v>
      </c>
      <c r="E15" s="95">
        <v>1603</v>
      </c>
      <c r="F15" s="93">
        <f>SUM(Tabla19[[#This Row],[En proceso 
de Notificación]:[Concluidas]])</f>
        <v>1603</v>
      </c>
    </row>
    <row r="16" spans="2:6" x14ac:dyDescent="0.25">
      <c r="B16" s="90" t="s">
        <v>48</v>
      </c>
      <c r="C16" s="91">
        <v>0</v>
      </c>
      <c r="D16" s="91">
        <v>0</v>
      </c>
      <c r="E16" s="92">
        <v>1132</v>
      </c>
      <c r="F16" s="93">
        <f>SUM(Tabla19[[#This Row],[En proceso 
de Notificación]:[Concluidas]])</f>
        <v>1132</v>
      </c>
    </row>
    <row r="17" spans="2:6" x14ac:dyDescent="0.25">
      <c r="B17" s="90" t="s">
        <v>49</v>
      </c>
      <c r="C17" s="94">
        <v>0</v>
      </c>
      <c r="D17" s="94">
        <v>0</v>
      </c>
      <c r="E17" s="95">
        <v>1207</v>
      </c>
      <c r="F17" s="93">
        <f>SUM(Tabla19[[#This Row],[En proceso 
de Notificación]:[Concluidas]])</f>
        <v>1207</v>
      </c>
    </row>
    <row r="18" spans="2:6" x14ac:dyDescent="0.25">
      <c r="B18" s="90" t="s">
        <v>50</v>
      </c>
      <c r="C18" s="91">
        <v>0</v>
      </c>
      <c r="D18" s="91">
        <v>0</v>
      </c>
      <c r="E18" s="92">
        <v>1175</v>
      </c>
      <c r="F18" s="93">
        <f>SUM(Tabla19[[#This Row],[En proceso 
de Notificación]:[Concluidas]])</f>
        <v>1175</v>
      </c>
    </row>
    <row r="19" spans="2:6" x14ac:dyDescent="0.25">
      <c r="B19" s="90" t="s">
        <v>51</v>
      </c>
      <c r="C19" s="94">
        <v>0</v>
      </c>
      <c r="D19" s="94">
        <v>0</v>
      </c>
      <c r="E19" s="95">
        <v>2031</v>
      </c>
      <c r="F19" s="93">
        <f>SUM(Tabla19[[#This Row],[En proceso 
de Notificación]:[Concluidas]])</f>
        <v>2031</v>
      </c>
    </row>
    <row r="20" spans="2:6" x14ac:dyDescent="0.25">
      <c r="B20" s="90" t="s">
        <v>52</v>
      </c>
      <c r="C20" s="91">
        <v>0</v>
      </c>
      <c r="D20" s="91">
        <v>0</v>
      </c>
      <c r="E20" s="92">
        <v>2788</v>
      </c>
      <c r="F20" s="93">
        <f>SUM(Tabla19[[#This Row],[En proceso 
de Notificación]:[Concluidas]])</f>
        <v>2788</v>
      </c>
    </row>
    <row r="21" spans="2:6" x14ac:dyDescent="0.25">
      <c r="B21" s="90" t="s">
        <v>53</v>
      </c>
      <c r="C21" s="94">
        <v>0</v>
      </c>
      <c r="D21" s="94">
        <v>0</v>
      </c>
      <c r="E21" s="95">
        <v>2026</v>
      </c>
      <c r="F21" s="93">
        <f>SUM(Tabla19[[#This Row],[En proceso 
de Notificación]:[Concluidas]])</f>
        <v>2026</v>
      </c>
    </row>
    <row r="22" spans="2:6" x14ac:dyDescent="0.25">
      <c r="B22" s="90" t="s">
        <v>54</v>
      </c>
      <c r="C22" s="91">
        <v>0</v>
      </c>
      <c r="D22" s="91">
        <v>0</v>
      </c>
      <c r="E22" s="92">
        <v>846</v>
      </c>
      <c r="F22" s="93">
        <f>SUM(Tabla19[[#This Row],[En proceso 
de Notificación]:[Concluidas]])</f>
        <v>846</v>
      </c>
    </row>
    <row r="23" spans="2:6" x14ac:dyDescent="0.25">
      <c r="B23" s="90" t="s">
        <v>55</v>
      </c>
      <c r="C23" s="94">
        <v>0</v>
      </c>
      <c r="D23" s="94">
        <v>0</v>
      </c>
      <c r="E23" s="95">
        <v>516</v>
      </c>
      <c r="F23" s="93">
        <f>SUM(Tabla19[[#This Row],[En proceso 
de Notificación]:[Concluidas]])</f>
        <v>516</v>
      </c>
    </row>
    <row r="24" spans="2:6" x14ac:dyDescent="0.25">
      <c r="B24" s="90" t="s">
        <v>56</v>
      </c>
      <c r="C24" s="91">
        <v>0</v>
      </c>
      <c r="D24" s="91">
        <v>0</v>
      </c>
      <c r="E24" s="96">
        <v>556</v>
      </c>
      <c r="F24" s="93">
        <f>SUM(Tabla19[[#This Row],[En proceso 
de Notificación]:[Concluidas]])</f>
        <v>556</v>
      </c>
    </row>
    <row r="25" spans="2:6" x14ac:dyDescent="0.25">
      <c r="B25" s="90" t="s">
        <v>57</v>
      </c>
      <c r="C25" s="94">
        <v>0</v>
      </c>
      <c r="D25" s="94">
        <v>0</v>
      </c>
      <c r="E25" s="97">
        <v>319</v>
      </c>
      <c r="F25" s="93">
        <f>SUM(Tabla19[[#This Row],[En proceso 
de Notificación]:[Concluidas]])</f>
        <v>319</v>
      </c>
    </row>
    <row r="26" spans="2:6" x14ac:dyDescent="0.25">
      <c r="B26" s="90" t="s">
        <v>58</v>
      </c>
      <c r="C26" s="91">
        <v>48</v>
      </c>
      <c r="D26" s="91">
        <v>79</v>
      </c>
      <c r="E26" s="96">
        <v>160</v>
      </c>
      <c r="F26" s="93">
        <f>SUM(Tabla19[[#This Row],[En proceso 
de Notificación]:[Concluidas]])</f>
        <v>287</v>
      </c>
    </row>
    <row r="27" spans="2:6" x14ac:dyDescent="0.25">
      <c r="B27" s="98" t="s">
        <v>34</v>
      </c>
      <c r="C27" s="99">
        <f>SUBTOTAL(109,C4:C26)</f>
        <v>48</v>
      </c>
      <c r="D27" s="99">
        <f>SUBTOTAL(109,D4:D26)</f>
        <v>79</v>
      </c>
      <c r="E27" s="100">
        <f>SUBTOTAL(109,E4:E26)</f>
        <v>24133</v>
      </c>
      <c r="F27" s="93">
        <f>SUM(Tabla19[[#This Row],[En proceso 
de Notificación]:[Concluidas]])</f>
        <v>24260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AF5CE-BC67-4FD3-BB39-A64D9421EE67}">
  <dimension ref="B3:Z34"/>
  <sheetViews>
    <sheetView workbookViewId="0">
      <selection activeCell="B3" sqref="B3:Z34"/>
    </sheetView>
  </sheetViews>
  <sheetFormatPr baseColWidth="10" defaultRowHeight="15" x14ac:dyDescent="0.25"/>
  <sheetData>
    <row r="3" spans="2:26" x14ac:dyDescent="0.25">
      <c r="B3" s="101" t="s">
        <v>0</v>
      </c>
      <c r="C3" s="102" t="s">
        <v>35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4"/>
      <c r="Z3" s="105" t="s">
        <v>34</v>
      </c>
    </row>
    <row r="4" spans="2:26" x14ac:dyDescent="0.25">
      <c r="B4" s="101"/>
      <c r="C4" s="106" t="s">
        <v>36</v>
      </c>
      <c r="D4" s="106" t="s">
        <v>37</v>
      </c>
      <c r="E4" s="106" t="s">
        <v>38</v>
      </c>
      <c r="F4" s="106" t="s">
        <v>39</v>
      </c>
      <c r="G4" s="106" t="s">
        <v>40</v>
      </c>
      <c r="H4" s="106" t="s">
        <v>41</v>
      </c>
      <c r="I4" s="106" t="s">
        <v>42</v>
      </c>
      <c r="J4" s="106" t="s">
        <v>43</v>
      </c>
      <c r="K4" s="106" t="s">
        <v>44</v>
      </c>
      <c r="L4" s="106" t="s">
        <v>45</v>
      </c>
      <c r="M4" s="106" t="s">
        <v>46</v>
      </c>
      <c r="N4" s="106" t="s">
        <v>47</v>
      </c>
      <c r="O4" s="106" t="s">
        <v>48</v>
      </c>
      <c r="P4" s="106" t="s">
        <v>49</v>
      </c>
      <c r="Q4" s="106" t="s">
        <v>50</v>
      </c>
      <c r="R4" s="106" t="s">
        <v>51</v>
      </c>
      <c r="S4" s="106" t="s">
        <v>52</v>
      </c>
      <c r="T4" s="106" t="s">
        <v>53</v>
      </c>
      <c r="U4" s="106" t="s">
        <v>54</v>
      </c>
      <c r="V4" s="106" t="s">
        <v>55</v>
      </c>
      <c r="W4" s="107" t="s">
        <v>56</v>
      </c>
      <c r="X4" s="107" t="s">
        <v>57</v>
      </c>
      <c r="Y4" s="107" t="s">
        <v>58</v>
      </c>
      <c r="Z4" s="105"/>
    </row>
    <row r="5" spans="2:26" ht="16.5" x14ac:dyDescent="0.25">
      <c r="B5" s="108" t="s">
        <v>10</v>
      </c>
      <c r="C5" s="109">
        <v>21</v>
      </c>
      <c r="D5" s="109">
        <v>43</v>
      </c>
      <c r="E5" s="109">
        <v>41</v>
      </c>
      <c r="F5" s="109">
        <v>41</v>
      </c>
      <c r="G5" s="109">
        <v>66</v>
      </c>
      <c r="H5" s="109">
        <v>47</v>
      </c>
      <c r="I5" s="109">
        <v>123</v>
      </c>
      <c r="J5" s="109">
        <v>142</v>
      </c>
      <c r="K5" s="109">
        <v>157</v>
      </c>
      <c r="L5" s="109">
        <v>140</v>
      </c>
      <c r="M5" s="109">
        <v>285</v>
      </c>
      <c r="N5" s="109">
        <v>169</v>
      </c>
      <c r="O5" s="109">
        <v>275</v>
      </c>
      <c r="P5" s="109">
        <v>337</v>
      </c>
      <c r="Q5" s="109">
        <v>229</v>
      </c>
      <c r="R5" s="109">
        <v>285</v>
      </c>
      <c r="S5" s="109">
        <v>387</v>
      </c>
      <c r="T5" s="109">
        <v>108</v>
      </c>
      <c r="U5" s="109">
        <v>119</v>
      </c>
      <c r="V5" s="109">
        <v>65</v>
      </c>
      <c r="W5" s="110">
        <v>73</v>
      </c>
      <c r="X5" s="110">
        <v>22</v>
      </c>
      <c r="Y5" s="110">
        <v>9</v>
      </c>
      <c r="Z5" s="111">
        <f>SUM(Tabla39[[#This Row],[2002]:[2024]])</f>
        <v>3184</v>
      </c>
    </row>
    <row r="6" spans="2:26" x14ac:dyDescent="0.25">
      <c r="B6" s="108" t="s">
        <v>11</v>
      </c>
      <c r="C6" s="109">
        <v>16</v>
      </c>
      <c r="D6" s="109" t="s">
        <v>59</v>
      </c>
      <c r="E6" s="109">
        <v>43</v>
      </c>
      <c r="F6" s="109">
        <v>19</v>
      </c>
      <c r="G6" s="109">
        <v>47</v>
      </c>
      <c r="H6" s="109">
        <v>40</v>
      </c>
      <c r="I6" s="109">
        <v>70</v>
      </c>
      <c r="J6" s="109">
        <v>55</v>
      </c>
      <c r="K6" s="109">
        <v>53</v>
      </c>
      <c r="L6" s="109">
        <v>213</v>
      </c>
      <c r="M6" s="109">
        <v>199</v>
      </c>
      <c r="N6" s="109">
        <v>403</v>
      </c>
      <c r="O6" s="109">
        <v>97</v>
      </c>
      <c r="P6" s="109">
        <v>94</v>
      </c>
      <c r="Q6" s="109">
        <v>99</v>
      </c>
      <c r="R6" s="109">
        <v>157</v>
      </c>
      <c r="S6" s="109">
        <v>408</v>
      </c>
      <c r="T6" s="109">
        <v>232</v>
      </c>
      <c r="U6" s="109">
        <v>162</v>
      </c>
      <c r="V6" s="109">
        <v>63</v>
      </c>
      <c r="W6" s="109">
        <v>145</v>
      </c>
      <c r="X6" s="109">
        <v>71</v>
      </c>
      <c r="Y6" s="109">
        <v>22</v>
      </c>
      <c r="Z6" s="111">
        <f>SUM(Tabla39[[#This Row],[2002]:[2024]])</f>
        <v>2708</v>
      </c>
    </row>
    <row r="7" spans="2:26" ht="24.75" x14ac:dyDescent="0.25">
      <c r="B7" s="108" t="s">
        <v>12</v>
      </c>
      <c r="C7" s="109">
        <v>4</v>
      </c>
      <c r="D7" s="109">
        <v>28</v>
      </c>
      <c r="E7" s="109">
        <v>48</v>
      </c>
      <c r="F7" s="109">
        <v>31</v>
      </c>
      <c r="G7" s="109">
        <v>44</v>
      </c>
      <c r="H7" s="109">
        <v>61</v>
      </c>
      <c r="I7" s="109">
        <v>111</v>
      </c>
      <c r="J7" s="109">
        <v>143</v>
      </c>
      <c r="K7" s="109">
        <v>75</v>
      </c>
      <c r="L7" s="109">
        <v>165</v>
      </c>
      <c r="M7" s="109">
        <v>80</v>
      </c>
      <c r="N7" s="109">
        <v>237</v>
      </c>
      <c r="O7" s="109">
        <v>175</v>
      </c>
      <c r="P7" s="109">
        <v>94</v>
      </c>
      <c r="Q7" s="109">
        <v>135</v>
      </c>
      <c r="R7" s="109">
        <v>139</v>
      </c>
      <c r="S7" s="109">
        <v>336</v>
      </c>
      <c r="T7" s="109">
        <v>264</v>
      </c>
      <c r="U7" s="109">
        <v>14</v>
      </c>
      <c r="V7" s="109">
        <v>13</v>
      </c>
      <c r="W7" s="109">
        <v>12</v>
      </c>
      <c r="X7" s="109">
        <v>18</v>
      </c>
      <c r="Y7" s="109">
        <v>5</v>
      </c>
      <c r="Z7" s="111">
        <f>SUM(Tabla39[[#This Row],[2002]:[2024]])</f>
        <v>2232</v>
      </c>
    </row>
    <row r="8" spans="2:26" ht="33" x14ac:dyDescent="0.25">
      <c r="B8" s="108" t="s">
        <v>9</v>
      </c>
      <c r="C8" s="109">
        <v>40</v>
      </c>
      <c r="D8" s="109">
        <v>41</v>
      </c>
      <c r="E8" s="109">
        <v>6</v>
      </c>
      <c r="F8" s="109">
        <v>19</v>
      </c>
      <c r="G8" s="109">
        <v>51</v>
      </c>
      <c r="H8" s="109">
        <v>29</v>
      </c>
      <c r="I8" s="109">
        <v>55</v>
      </c>
      <c r="J8" s="109">
        <v>64</v>
      </c>
      <c r="K8" s="109">
        <v>103</v>
      </c>
      <c r="L8" s="109">
        <v>49</v>
      </c>
      <c r="M8" s="109">
        <v>22</v>
      </c>
      <c r="N8" s="109">
        <v>19</v>
      </c>
      <c r="O8" s="109">
        <v>79</v>
      </c>
      <c r="P8" s="109">
        <v>129</v>
      </c>
      <c r="Q8" s="109">
        <v>54</v>
      </c>
      <c r="R8" s="109">
        <v>109</v>
      </c>
      <c r="S8" s="109">
        <v>329</v>
      </c>
      <c r="T8" s="109">
        <v>31</v>
      </c>
      <c r="U8" s="109">
        <v>113</v>
      </c>
      <c r="V8" s="109">
        <v>26</v>
      </c>
      <c r="W8" s="109">
        <v>29</v>
      </c>
      <c r="X8" s="109">
        <v>39</v>
      </c>
      <c r="Y8" s="109">
        <v>25</v>
      </c>
      <c r="Z8" s="111">
        <f>SUM(Tabla39[[#This Row],[2002]:[2024]])</f>
        <v>1461</v>
      </c>
    </row>
    <row r="9" spans="2:26" ht="24.75" x14ac:dyDescent="0.25">
      <c r="B9" s="108" t="s">
        <v>5</v>
      </c>
      <c r="C9" s="109">
        <v>49</v>
      </c>
      <c r="D9" s="109">
        <v>55</v>
      </c>
      <c r="E9" s="109">
        <v>28</v>
      </c>
      <c r="F9" s="109">
        <v>53</v>
      </c>
      <c r="G9" s="109">
        <v>36</v>
      </c>
      <c r="H9" s="109">
        <v>81</v>
      </c>
      <c r="I9" s="109">
        <v>132</v>
      </c>
      <c r="J9" s="109">
        <v>67</v>
      </c>
      <c r="K9" s="109">
        <v>103</v>
      </c>
      <c r="L9" s="109">
        <v>55</v>
      </c>
      <c r="M9" s="109">
        <v>80</v>
      </c>
      <c r="N9" s="109">
        <v>20</v>
      </c>
      <c r="O9" s="109">
        <v>26</v>
      </c>
      <c r="P9" s="109">
        <v>12</v>
      </c>
      <c r="Q9" s="109">
        <v>6</v>
      </c>
      <c r="R9" s="109">
        <v>70</v>
      </c>
      <c r="S9" s="109">
        <v>182</v>
      </c>
      <c r="T9" s="109">
        <v>174</v>
      </c>
      <c r="U9" s="109">
        <v>106</v>
      </c>
      <c r="V9" s="109">
        <v>28</v>
      </c>
      <c r="W9" s="109">
        <v>12</v>
      </c>
      <c r="X9" s="109">
        <v>19</v>
      </c>
      <c r="Y9" s="109">
        <v>4</v>
      </c>
      <c r="Z9" s="111">
        <f>SUM(Tabla39[[#This Row],[2002]:[2024]])</f>
        <v>1398</v>
      </c>
    </row>
    <row r="10" spans="2:26" ht="24.75" x14ac:dyDescent="0.25">
      <c r="B10" s="108" t="s">
        <v>13</v>
      </c>
      <c r="C10" s="109">
        <v>9</v>
      </c>
      <c r="D10" s="109">
        <v>30</v>
      </c>
      <c r="E10" s="109">
        <v>42</v>
      </c>
      <c r="F10" s="109">
        <v>40</v>
      </c>
      <c r="G10" s="109">
        <v>13</v>
      </c>
      <c r="H10" s="109">
        <v>18</v>
      </c>
      <c r="I10" s="109">
        <v>15</v>
      </c>
      <c r="J10" s="109">
        <v>76</v>
      </c>
      <c r="K10" s="109">
        <v>79</v>
      </c>
      <c r="L10" s="109">
        <v>49</v>
      </c>
      <c r="M10" s="109">
        <v>127</v>
      </c>
      <c r="N10" s="109">
        <v>100</v>
      </c>
      <c r="O10" s="109">
        <v>50</v>
      </c>
      <c r="P10" s="109">
        <v>62</v>
      </c>
      <c r="Q10" s="109">
        <v>81</v>
      </c>
      <c r="R10" s="109">
        <v>144</v>
      </c>
      <c r="S10" s="109">
        <v>191</v>
      </c>
      <c r="T10" s="109">
        <v>41</v>
      </c>
      <c r="U10" s="109">
        <v>14</v>
      </c>
      <c r="V10" s="109">
        <v>69</v>
      </c>
      <c r="W10" s="109">
        <v>40</v>
      </c>
      <c r="X10" s="109">
        <v>4</v>
      </c>
      <c r="Y10" s="109">
        <v>13</v>
      </c>
      <c r="Z10" s="111">
        <f>SUM(Tabla39[[#This Row],[2002]:[2024]])</f>
        <v>1307</v>
      </c>
    </row>
    <row r="11" spans="2:26" ht="24.75" x14ac:dyDescent="0.25">
      <c r="B11" s="108" t="s">
        <v>6</v>
      </c>
      <c r="C11" s="109">
        <v>11</v>
      </c>
      <c r="D11" s="109">
        <v>17</v>
      </c>
      <c r="E11" s="109">
        <v>60</v>
      </c>
      <c r="F11" s="109">
        <v>13</v>
      </c>
      <c r="G11" s="109">
        <v>14</v>
      </c>
      <c r="H11" s="109">
        <v>63</v>
      </c>
      <c r="I11" s="109">
        <v>56</v>
      </c>
      <c r="J11" s="109">
        <v>82</v>
      </c>
      <c r="K11" s="109">
        <v>64</v>
      </c>
      <c r="L11" s="109">
        <v>58</v>
      </c>
      <c r="M11" s="109">
        <v>36</v>
      </c>
      <c r="N11" s="109">
        <v>29</v>
      </c>
      <c r="O11" s="109">
        <v>70</v>
      </c>
      <c r="P11" s="109">
        <v>16</v>
      </c>
      <c r="Q11" s="109">
        <v>52</v>
      </c>
      <c r="R11" s="109">
        <v>85</v>
      </c>
      <c r="S11" s="109">
        <v>273</v>
      </c>
      <c r="T11" s="109">
        <v>170</v>
      </c>
      <c r="U11" s="109">
        <v>43</v>
      </c>
      <c r="V11" s="109">
        <v>31</v>
      </c>
      <c r="W11" s="109">
        <v>10</v>
      </c>
      <c r="X11" s="109">
        <v>2</v>
      </c>
      <c r="Y11" s="109">
        <v>4</v>
      </c>
      <c r="Z11" s="111">
        <f>SUM(Tabla39[[#This Row],[2002]:[2024]])</f>
        <v>1259</v>
      </c>
    </row>
    <row r="12" spans="2:26" x14ac:dyDescent="0.25">
      <c r="B12" s="108" t="s">
        <v>15</v>
      </c>
      <c r="C12" s="109">
        <v>30</v>
      </c>
      <c r="D12" s="109">
        <v>23</v>
      </c>
      <c r="E12" s="109">
        <v>24</v>
      </c>
      <c r="F12" s="109">
        <v>12</v>
      </c>
      <c r="G12" s="109">
        <v>20</v>
      </c>
      <c r="H12" s="109">
        <v>18</v>
      </c>
      <c r="I12" s="109">
        <v>98</v>
      </c>
      <c r="J12" s="109">
        <v>64</v>
      </c>
      <c r="K12" s="109">
        <v>16</v>
      </c>
      <c r="L12" s="109">
        <v>34</v>
      </c>
      <c r="M12" s="109">
        <v>12</v>
      </c>
      <c r="N12" s="109">
        <v>176</v>
      </c>
      <c r="O12" s="109">
        <v>51</v>
      </c>
      <c r="P12" s="109">
        <v>35</v>
      </c>
      <c r="Q12" s="109">
        <v>182</v>
      </c>
      <c r="R12" s="109">
        <v>138</v>
      </c>
      <c r="S12" s="109">
        <v>25</v>
      </c>
      <c r="T12" s="109">
        <v>123</v>
      </c>
      <c r="U12" s="109">
        <v>37</v>
      </c>
      <c r="V12" s="109">
        <v>38</v>
      </c>
      <c r="W12" s="109">
        <v>32</v>
      </c>
      <c r="X12" s="109" t="s">
        <v>59</v>
      </c>
      <c r="Y12" s="109" t="s">
        <v>59</v>
      </c>
      <c r="Z12" s="111">
        <f>SUM(Tabla39[[#This Row],[2002]:[2024]])</f>
        <v>1188</v>
      </c>
    </row>
    <row r="13" spans="2:26" x14ac:dyDescent="0.25">
      <c r="B13" s="108" t="s">
        <v>24</v>
      </c>
      <c r="C13" s="109">
        <v>10</v>
      </c>
      <c r="D13" s="109" t="s">
        <v>59</v>
      </c>
      <c r="E13" s="109" t="s">
        <v>59</v>
      </c>
      <c r="F13" s="109">
        <v>1</v>
      </c>
      <c r="G13" s="109">
        <v>18</v>
      </c>
      <c r="H13" s="109">
        <v>22</v>
      </c>
      <c r="I13" s="109">
        <v>21</v>
      </c>
      <c r="J13" s="109">
        <v>33</v>
      </c>
      <c r="K13" s="109">
        <v>121</v>
      </c>
      <c r="L13" s="109">
        <v>79</v>
      </c>
      <c r="M13" s="109">
        <v>90</v>
      </c>
      <c r="N13" s="109">
        <v>28</v>
      </c>
      <c r="O13" s="109" t="s">
        <v>59</v>
      </c>
      <c r="P13" s="109">
        <v>42</v>
      </c>
      <c r="Q13" s="109">
        <v>40</v>
      </c>
      <c r="R13" s="109">
        <v>353</v>
      </c>
      <c r="S13" s="109" t="s">
        <v>59</v>
      </c>
      <c r="T13" s="109">
        <v>58</v>
      </c>
      <c r="U13" s="109" t="s">
        <v>59</v>
      </c>
      <c r="V13" s="109">
        <v>35</v>
      </c>
      <c r="W13" s="109">
        <v>36</v>
      </c>
      <c r="X13" s="109">
        <v>36</v>
      </c>
      <c r="Y13" s="109">
        <v>38</v>
      </c>
      <c r="Z13" s="111">
        <f>SUM(Tabla39[[#This Row],[2002]:[2024]])</f>
        <v>1061</v>
      </c>
    </row>
    <row r="14" spans="2:26" ht="41.25" x14ac:dyDescent="0.25">
      <c r="B14" s="108" t="s">
        <v>8</v>
      </c>
      <c r="C14" s="109">
        <v>12</v>
      </c>
      <c r="D14" s="109">
        <v>20</v>
      </c>
      <c r="E14" s="109">
        <v>56</v>
      </c>
      <c r="F14" s="109">
        <v>48</v>
      </c>
      <c r="G14" s="109">
        <v>33</v>
      </c>
      <c r="H14" s="109">
        <v>16</v>
      </c>
      <c r="I14" s="109">
        <v>105</v>
      </c>
      <c r="J14" s="109">
        <v>60</v>
      </c>
      <c r="K14" s="109">
        <v>70</v>
      </c>
      <c r="L14" s="109">
        <v>46</v>
      </c>
      <c r="M14" s="109">
        <v>14</v>
      </c>
      <c r="N14" s="109">
        <v>64</v>
      </c>
      <c r="O14" s="109">
        <v>23</v>
      </c>
      <c r="P14" s="109">
        <v>35</v>
      </c>
      <c r="Q14" s="109">
        <v>53</v>
      </c>
      <c r="R14" s="109">
        <v>1</v>
      </c>
      <c r="S14" s="109">
        <v>76</v>
      </c>
      <c r="T14" s="109">
        <v>203</v>
      </c>
      <c r="U14" s="109">
        <v>20</v>
      </c>
      <c r="V14" s="109">
        <v>20</v>
      </c>
      <c r="W14" s="109">
        <v>40</v>
      </c>
      <c r="X14" s="109">
        <v>29</v>
      </c>
      <c r="Y14" s="109">
        <v>3</v>
      </c>
      <c r="Z14" s="111">
        <f>SUM(Tabla39[[#This Row],[2002]:[2024]])</f>
        <v>1047</v>
      </c>
    </row>
    <row r="15" spans="2:26" ht="24.75" x14ac:dyDescent="0.25">
      <c r="B15" s="108" t="s">
        <v>4</v>
      </c>
      <c r="C15" s="109" t="s">
        <v>59</v>
      </c>
      <c r="D15" s="109" t="s">
        <v>59</v>
      </c>
      <c r="E15" s="109" t="s">
        <v>59</v>
      </c>
      <c r="F15" s="109" t="s">
        <v>59</v>
      </c>
      <c r="G15" s="109">
        <v>48</v>
      </c>
      <c r="H15" s="109">
        <v>792</v>
      </c>
      <c r="I15" s="109">
        <v>54</v>
      </c>
      <c r="J15" s="109" t="s">
        <v>59</v>
      </c>
      <c r="K15" s="109" t="s">
        <v>59</v>
      </c>
      <c r="L15" s="109" t="s">
        <v>59</v>
      </c>
      <c r="M15" s="109" t="s">
        <v>59</v>
      </c>
      <c r="N15" s="109" t="s">
        <v>59</v>
      </c>
      <c r="O15" s="109" t="s">
        <v>59</v>
      </c>
      <c r="P15" s="109" t="s">
        <v>59</v>
      </c>
      <c r="Q15" s="109" t="s">
        <v>59</v>
      </c>
      <c r="R15" s="109" t="s">
        <v>59</v>
      </c>
      <c r="S15" s="109" t="s">
        <v>59</v>
      </c>
      <c r="T15" s="109" t="s">
        <v>59</v>
      </c>
      <c r="U15" s="109" t="s">
        <v>59</v>
      </c>
      <c r="V15" s="109" t="s">
        <v>59</v>
      </c>
      <c r="W15" s="109" t="s">
        <v>59</v>
      </c>
      <c r="X15" s="109" t="s">
        <v>59</v>
      </c>
      <c r="Y15" s="109" t="s">
        <v>59</v>
      </c>
      <c r="Z15" s="111">
        <f>SUM(Tabla39[[#This Row],[2002]:[2024]])</f>
        <v>894</v>
      </c>
    </row>
    <row r="16" spans="2:26" ht="33" x14ac:dyDescent="0.25">
      <c r="B16" s="108" t="s">
        <v>23</v>
      </c>
      <c r="C16" s="109">
        <v>5</v>
      </c>
      <c r="D16" s="109">
        <v>11</v>
      </c>
      <c r="E16" s="109">
        <v>14</v>
      </c>
      <c r="F16" s="109">
        <v>6</v>
      </c>
      <c r="G16" s="109">
        <v>14</v>
      </c>
      <c r="H16" s="109" t="s">
        <v>59</v>
      </c>
      <c r="I16" s="109">
        <v>40</v>
      </c>
      <c r="J16" s="109">
        <v>41</v>
      </c>
      <c r="K16" s="109">
        <v>54</v>
      </c>
      <c r="L16" s="109">
        <v>24</v>
      </c>
      <c r="M16" s="109">
        <v>42</v>
      </c>
      <c r="N16" s="109">
        <v>80</v>
      </c>
      <c r="O16" s="109">
        <v>70</v>
      </c>
      <c r="P16" s="109">
        <v>52</v>
      </c>
      <c r="Q16" s="109">
        <v>52</v>
      </c>
      <c r="R16" s="109">
        <v>45</v>
      </c>
      <c r="S16" s="109">
        <v>143</v>
      </c>
      <c r="T16" s="109">
        <v>41</v>
      </c>
      <c r="U16" s="109">
        <v>26</v>
      </c>
      <c r="V16" s="109">
        <v>26</v>
      </c>
      <c r="W16" s="109">
        <v>9</v>
      </c>
      <c r="X16" s="109" t="s">
        <v>59</v>
      </c>
      <c r="Y16" s="109">
        <v>27</v>
      </c>
      <c r="Z16" s="111">
        <f>SUM(Tabla39[[#This Row],[2002]:[2024]])</f>
        <v>822</v>
      </c>
    </row>
    <row r="17" spans="2:26" x14ac:dyDescent="0.25">
      <c r="B17" s="108" t="s">
        <v>18</v>
      </c>
      <c r="C17" s="109">
        <v>13</v>
      </c>
      <c r="D17" s="109">
        <v>27</v>
      </c>
      <c r="E17" s="109">
        <v>1</v>
      </c>
      <c r="F17" s="109">
        <v>23</v>
      </c>
      <c r="G17" s="109">
        <v>26</v>
      </c>
      <c r="H17" s="109">
        <v>22</v>
      </c>
      <c r="I17" s="109">
        <v>49</v>
      </c>
      <c r="J17" s="109">
        <v>43</v>
      </c>
      <c r="K17" s="109">
        <v>29</v>
      </c>
      <c r="L17" s="109">
        <v>20</v>
      </c>
      <c r="M17" s="109">
        <v>110</v>
      </c>
      <c r="N17" s="109">
        <v>48</v>
      </c>
      <c r="O17" s="109">
        <v>43</v>
      </c>
      <c r="P17" s="109">
        <v>37</v>
      </c>
      <c r="Q17" s="109">
        <v>43</v>
      </c>
      <c r="R17" s="109">
        <v>73</v>
      </c>
      <c r="S17" s="109">
        <v>71</v>
      </c>
      <c r="T17" s="109">
        <v>85</v>
      </c>
      <c r="U17" s="109">
        <v>12</v>
      </c>
      <c r="V17" s="109">
        <v>16</v>
      </c>
      <c r="W17" s="109">
        <v>2</v>
      </c>
      <c r="X17" s="109">
        <v>19</v>
      </c>
      <c r="Y17" s="109">
        <v>4</v>
      </c>
      <c r="Z17" s="111">
        <f>SUM(Tabla39[[#This Row],[2002]:[2024]])</f>
        <v>816</v>
      </c>
    </row>
    <row r="18" spans="2:26" x14ac:dyDescent="0.25">
      <c r="B18" s="108" t="s">
        <v>22</v>
      </c>
      <c r="C18" s="109" t="s">
        <v>59</v>
      </c>
      <c r="D18" s="109" t="s">
        <v>59</v>
      </c>
      <c r="E18" s="109" t="s">
        <v>59</v>
      </c>
      <c r="F18" s="109" t="s">
        <v>59</v>
      </c>
      <c r="G18" s="109">
        <v>9</v>
      </c>
      <c r="H18" s="109">
        <v>42</v>
      </c>
      <c r="I18" s="109">
        <v>19</v>
      </c>
      <c r="J18" s="109">
        <v>59</v>
      </c>
      <c r="K18" s="109">
        <v>14</v>
      </c>
      <c r="L18" s="109">
        <v>12</v>
      </c>
      <c r="M18" s="109">
        <v>49</v>
      </c>
      <c r="N18" s="109">
        <v>69</v>
      </c>
      <c r="O18" s="109">
        <v>60</v>
      </c>
      <c r="P18" s="109">
        <v>47</v>
      </c>
      <c r="Q18" s="109">
        <v>7</v>
      </c>
      <c r="R18" s="109">
        <v>53</v>
      </c>
      <c r="S18" s="109">
        <v>75</v>
      </c>
      <c r="T18" s="109" t="s">
        <v>59</v>
      </c>
      <c r="U18" s="109">
        <v>28</v>
      </c>
      <c r="V18" s="109" t="s">
        <v>59</v>
      </c>
      <c r="W18" s="109">
        <v>12</v>
      </c>
      <c r="X18" s="109">
        <v>17</v>
      </c>
      <c r="Y18" s="109" t="s">
        <v>59</v>
      </c>
      <c r="Z18" s="111">
        <f>SUM(Tabla39[[#This Row],[2002]:[2024]])</f>
        <v>572</v>
      </c>
    </row>
    <row r="19" spans="2:26" x14ac:dyDescent="0.25">
      <c r="B19" s="108" t="s">
        <v>20</v>
      </c>
      <c r="C19" s="109">
        <v>7</v>
      </c>
      <c r="D19" s="109">
        <v>13</v>
      </c>
      <c r="E19" s="109">
        <v>1</v>
      </c>
      <c r="F19" s="109">
        <v>20</v>
      </c>
      <c r="G19" s="109">
        <v>20</v>
      </c>
      <c r="H19" s="109">
        <v>15</v>
      </c>
      <c r="I19" s="109">
        <v>28</v>
      </c>
      <c r="J19" s="109">
        <v>19</v>
      </c>
      <c r="K19" s="109">
        <v>43</v>
      </c>
      <c r="L19" s="109">
        <v>13</v>
      </c>
      <c r="M19" s="109">
        <v>15</v>
      </c>
      <c r="N19" s="109">
        <v>19</v>
      </c>
      <c r="O19" s="109">
        <v>34</v>
      </c>
      <c r="P19" s="109">
        <v>47</v>
      </c>
      <c r="Q19" s="109">
        <v>30</v>
      </c>
      <c r="R19" s="109">
        <v>48</v>
      </c>
      <c r="S19" s="109" t="s">
        <v>59</v>
      </c>
      <c r="T19" s="109">
        <v>69</v>
      </c>
      <c r="U19" s="109">
        <v>36</v>
      </c>
      <c r="V19" s="109">
        <v>40</v>
      </c>
      <c r="W19" s="109" t="s">
        <v>59</v>
      </c>
      <c r="X19" s="109" t="s">
        <v>59</v>
      </c>
      <c r="Y19" s="109">
        <v>21</v>
      </c>
      <c r="Z19" s="111">
        <f>SUM(Tabla39[[#This Row],[2002]:[2024]])</f>
        <v>538</v>
      </c>
    </row>
    <row r="20" spans="2:26" ht="24.75" x14ac:dyDescent="0.25">
      <c r="B20" s="108" t="s">
        <v>19</v>
      </c>
      <c r="C20" s="109" t="s">
        <v>59</v>
      </c>
      <c r="D20" s="109" t="s">
        <v>59</v>
      </c>
      <c r="E20" s="109">
        <v>32</v>
      </c>
      <c r="F20" s="109">
        <v>22</v>
      </c>
      <c r="G20" s="109">
        <v>16</v>
      </c>
      <c r="H20" s="109">
        <v>10</v>
      </c>
      <c r="I20" s="109">
        <v>28</v>
      </c>
      <c r="J20" s="109">
        <v>66</v>
      </c>
      <c r="K20" s="109">
        <v>13</v>
      </c>
      <c r="L20" s="109">
        <v>33</v>
      </c>
      <c r="M20" s="109">
        <v>42</v>
      </c>
      <c r="N20" s="109">
        <v>21</v>
      </c>
      <c r="O20" s="109">
        <v>3</v>
      </c>
      <c r="P20" s="109">
        <v>23</v>
      </c>
      <c r="Q20" s="109">
        <v>5</v>
      </c>
      <c r="R20" s="109">
        <v>58</v>
      </c>
      <c r="S20" s="109" t="s">
        <v>59</v>
      </c>
      <c r="T20" s="109">
        <v>77</v>
      </c>
      <c r="U20" s="109">
        <v>23</v>
      </c>
      <c r="V20" s="109">
        <v>3</v>
      </c>
      <c r="W20" s="109" t="s">
        <v>59</v>
      </c>
      <c r="X20" s="109" t="s">
        <v>59</v>
      </c>
      <c r="Y20" s="109">
        <v>9</v>
      </c>
      <c r="Z20" s="111">
        <f>SUM(Tabla39[[#This Row],[2002]:[2024]])</f>
        <v>484</v>
      </c>
    </row>
    <row r="21" spans="2:26" x14ac:dyDescent="0.25">
      <c r="B21" s="108" t="s">
        <v>16</v>
      </c>
      <c r="C21" s="109" t="s">
        <v>59</v>
      </c>
      <c r="D21" s="109" t="s">
        <v>59</v>
      </c>
      <c r="E21" s="109">
        <v>10</v>
      </c>
      <c r="F21" s="109">
        <v>9</v>
      </c>
      <c r="G21" s="109">
        <v>14</v>
      </c>
      <c r="H21" s="109">
        <v>23</v>
      </c>
      <c r="I21" s="109">
        <v>10</v>
      </c>
      <c r="J21" s="109">
        <v>12</v>
      </c>
      <c r="K21" s="109">
        <v>24</v>
      </c>
      <c r="L21" s="109">
        <v>6</v>
      </c>
      <c r="M21" s="109">
        <v>26</v>
      </c>
      <c r="N21" s="109">
        <v>28</v>
      </c>
      <c r="O21" s="109">
        <v>19</v>
      </c>
      <c r="P21" s="109">
        <v>26</v>
      </c>
      <c r="Q21" s="109">
        <v>32</v>
      </c>
      <c r="R21" s="109">
        <v>22</v>
      </c>
      <c r="S21" s="109">
        <v>100</v>
      </c>
      <c r="T21" s="109">
        <v>9</v>
      </c>
      <c r="U21" s="109">
        <v>2</v>
      </c>
      <c r="V21" s="109">
        <v>3</v>
      </c>
      <c r="W21" s="109">
        <v>8</v>
      </c>
      <c r="X21" s="109">
        <v>10</v>
      </c>
      <c r="Y21" s="109">
        <v>15</v>
      </c>
      <c r="Z21" s="111">
        <f>SUM(Tabla39[[#This Row],[2002]:[2024]])</f>
        <v>408</v>
      </c>
    </row>
    <row r="22" spans="2:26" ht="33" x14ac:dyDescent="0.25">
      <c r="B22" s="108" t="s">
        <v>7</v>
      </c>
      <c r="C22" s="109" t="s">
        <v>59</v>
      </c>
      <c r="D22" s="109" t="s">
        <v>59</v>
      </c>
      <c r="E22" s="109">
        <v>61</v>
      </c>
      <c r="F22" s="109">
        <v>17</v>
      </c>
      <c r="G22" s="109">
        <v>15</v>
      </c>
      <c r="H22" s="109">
        <v>13</v>
      </c>
      <c r="I22" s="109">
        <v>6</v>
      </c>
      <c r="J22" s="109">
        <v>47</v>
      </c>
      <c r="K22" s="109">
        <v>21</v>
      </c>
      <c r="L22" s="109">
        <v>2</v>
      </c>
      <c r="M22" s="109" t="s">
        <v>59</v>
      </c>
      <c r="N22" s="109" t="s">
        <v>59</v>
      </c>
      <c r="O22" s="109">
        <v>17</v>
      </c>
      <c r="P22" s="109">
        <v>31</v>
      </c>
      <c r="Q22" s="109" t="s">
        <v>59</v>
      </c>
      <c r="R22" s="109">
        <v>36</v>
      </c>
      <c r="S22" s="109" t="s">
        <v>59</v>
      </c>
      <c r="T22" s="109">
        <v>53</v>
      </c>
      <c r="U22" s="109">
        <v>36</v>
      </c>
      <c r="V22" s="109">
        <v>16</v>
      </c>
      <c r="W22" s="109">
        <v>19</v>
      </c>
      <c r="X22" s="109">
        <v>9</v>
      </c>
      <c r="Y22" s="109" t="s">
        <v>59</v>
      </c>
      <c r="Z22" s="111">
        <f>SUM(Tabla39[[#This Row],[2002]:[2024]])</f>
        <v>399</v>
      </c>
    </row>
    <row r="23" spans="2:26" ht="16.5" x14ac:dyDescent="0.25">
      <c r="B23" s="108" t="s">
        <v>17</v>
      </c>
      <c r="C23" s="109">
        <v>14</v>
      </c>
      <c r="D23" s="109" t="s">
        <v>59</v>
      </c>
      <c r="E23" s="109" t="s">
        <v>59</v>
      </c>
      <c r="F23" s="109">
        <v>22</v>
      </c>
      <c r="G23" s="109">
        <v>28</v>
      </c>
      <c r="H23" s="109">
        <v>25</v>
      </c>
      <c r="I23" s="109">
        <v>29</v>
      </c>
      <c r="J23" s="109">
        <v>43</v>
      </c>
      <c r="K23" s="109">
        <v>36</v>
      </c>
      <c r="L23" s="109">
        <v>18</v>
      </c>
      <c r="M23" s="109" t="s">
        <v>59</v>
      </c>
      <c r="N23" s="109">
        <v>14</v>
      </c>
      <c r="O23" s="109">
        <v>6</v>
      </c>
      <c r="P23" s="109">
        <v>2</v>
      </c>
      <c r="Q23" s="109">
        <v>25</v>
      </c>
      <c r="R23" s="109">
        <v>18</v>
      </c>
      <c r="S23" s="109">
        <v>12</v>
      </c>
      <c r="T23" s="109">
        <v>57</v>
      </c>
      <c r="U23" s="109">
        <v>24</v>
      </c>
      <c r="V23" s="109" t="s">
        <v>59</v>
      </c>
      <c r="W23" s="109">
        <v>15</v>
      </c>
      <c r="X23" s="109" t="s">
        <v>59</v>
      </c>
      <c r="Y23" s="109">
        <v>11</v>
      </c>
      <c r="Z23" s="111">
        <f>SUM(Tabla39[[#This Row],[2002]:[2024]])</f>
        <v>399</v>
      </c>
    </row>
    <row r="24" spans="2:26" ht="24.75" x14ac:dyDescent="0.25">
      <c r="B24" s="108" t="s">
        <v>27</v>
      </c>
      <c r="C24" s="109">
        <v>3</v>
      </c>
      <c r="D24" s="109" t="s">
        <v>59</v>
      </c>
      <c r="E24" s="109">
        <v>28</v>
      </c>
      <c r="F24" s="109">
        <v>7</v>
      </c>
      <c r="G24" s="109">
        <v>27</v>
      </c>
      <c r="H24" s="109">
        <v>24</v>
      </c>
      <c r="I24" s="109">
        <v>30</v>
      </c>
      <c r="J24" s="109">
        <v>19</v>
      </c>
      <c r="K24" s="109">
        <v>19</v>
      </c>
      <c r="L24" s="109">
        <v>13</v>
      </c>
      <c r="M24" s="109">
        <v>1</v>
      </c>
      <c r="N24" s="109">
        <v>20</v>
      </c>
      <c r="O24" s="109">
        <v>10</v>
      </c>
      <c r="P24" s="109">
        <v>12</v>
      </c>
      <c r="Q24" s="109">
        <v>19</v>
      </c>
      <c r="R24" s="109">
        <v>31</v>
      </c>
      <c r="S24" s="109" t="s">
        <v>59</v>
      </c>
      <c r="T24" s="109">
        <v>56</v>
      </c>
      <c r="U24" s="109" t="s">
        <v>59</v>
      </c>
      <c r="V24" s="109">
        <v>18</v>
      </c>
      <c r="W24" s="109">
        <v>9</v>
      </c>
      <c r="X24" s="109">
        <v>10</v>
      </c>
      <c r="Y24" s="109">
        <v>15</v>
      </c>
      <c r="Z24" s="111">
        <f>SUM(Tabla39[[#This Row],[2002]:[2024]])</f>
        <v>371</v>
      </c>
    </row>
    <row r="25" spans="2:26" ht="24.75" x14ac:dyDescent="0.25">
      <c r="B25" s="108" t="s">
        <v>28</v>
      </c>
      <c r="C25" s="109">
        <v>30</v>
      </c>
      <c r="D25" s="109">
        <v>1</v>
      </c>
      <c r="E25" s="109">
        <v>8</v>
      </c>
      <c r="F25" s="109">
        <v>15</v>
      </c>
      <c r="G25" s="109">
        <v>3</v>
      </c>
      <c r="H25" s="109">
        <v>37</v>
      </c>
      <c r="I25" s="109">
        <v>46</v>
      </c>
      <c r="J25" s="109">
        <v>46</v>
      </c>
      <c r="K25" s="109">
        <v>50</v>
      </c>
      <c r="L25" s="109" t="s">
        <v>59</v>
      </c>
      <c r="M25" s="109">
        <v>17</v>
      </c>
      <c r="N25" s="109" t="s">
        <v>59</v>
      </c>
      <c r="O25" s="109">
        <v>1</v>
      </c>
      <c r="P25" s="109">
        <v>13</v>
      </c>
      <c r="Q25" s="109" t="s">
        <v>59</v>
      </c>
      <c r="R25" s="109" t="s">
        <v>59</v>
      </c>
      <c r="S25" s="109">
        <v>10</v>
      </c>
      <c r="T25" s="109">
        <v>27</v>
      </c>
      <c r="U25" s="109" t="s">
        <v>59</v>
      </c>
      <c r="V25" s="109" t="s">
        <v>59</v>
      </c>
      <c r="W25" s="109" t="s">
        <v>59</v>
      </c>
      <c r="X25" s="109" t="s">
        <v>59</v>
      </c>
      <c r="Y25" s="109" t="s">
        <v>59</v>
      </c>
      <c r="Z25" s="111">
        <f>SUM(Tabla39[[#This Row],[2002]:[2024]])</f>
        <v>304</v>
      </c>
    </row>
    <row r="26" spans="2:26" ht="16.5" x14ac:dyDescent="0.25">
      <c r="B26" s="108" t="s">
        <v>29</v>
      </c>
      <c r="C26" s="109" t="s">
        <v>59</v>
      </c>
      <c r="D26" s="109" t="s">
        <v>59</v>
      </c>
      <c r="E26" s="109">
        <v>7</v>
      </c>
      <c r="F26" s="109">
        <v>7</v>
      </c>
      <c r="G26" s="109">
        <v>15</v>
      </c>
      <c r="H26" s="109">
        <v>7</v>
      </c>
      <c r="I26" s="109">
        <v>46</v>
      </c>
      <c r="J26" s="109">
        <v>48</v>
      </c>
      <c r="K26" s="109">
        <v>14</v>
      </c>
      <c r="L26" s="109">
        <v>12</v>
      </c>
      <c r="M26" s="109">
        <v>27</v>
      </c>
      <c r="N26" s="109">
        <v>16</v>
      </c>
      <c r="O26" s="109">
        <v>2</v>
      </c>
      <c r="P26" s="109">
        <v>18</v>
      </c>
      <c r="Q26" s="109">
        <v>2</v>
      </c>
      <c r="R26" s="109">
        <v>10</v>
      </c>
      <c r="S26" s="109">
        <v>11</v>
      </c>
      <c r="T26" s="109">
        <v>36</v>
      </c>
      <c r="U26" s="109">
        <v>4</v>
      </c>
      <c r="V26" s="109" t="s">
        <v>59</v>
      </c>
      <c r="W26" s="109">
        <v>2</v>
      </c>
      <c r="X26" s="109" t="s">
        <v>59</v>
      </c>
      <c r="Y26" s="109">
        <v>15</v>
      </c>
      <c r="Z26" s="111">
        <f>SUM(Tabla39[[#This Row],[2002]:[2024]])</f>
        <v>299</v>
      </c>
    </row>
    <row r="27" spans="2:26" ht="33" x14ac:dyDescent="0.25">
      <c r="B27" s="108" t="s">
        <v>25</v>
      </c>
      <c r="C27" s="109" t="s">
        <v>59</v>
      </c>
      <c r="D27" s="109" t="s">
        <v>59</v>
      </c>
      <c r="E27" s="109" t="s">
        <v>59</v>
      </c>
      <c r="F27" s="109">
        <v>4</v>
      </c>
      <c r="G27" s="109" t="s">
        <v>59</v>
      </c>
      <c r="H27" s="109">
        <v>2</v>
      </c>
      <c r="I27" s="109" t="s">
        <v>59</v>
      </c>
      <c r="J27" s="109">
        <v>13</v>
      </c>
      <c r="K27" s="109">
        <v>14</v>
      </c>
      <c r="L27" s="109">
        <v>15</v>
      </c>
      <c r="M27" s="109">
        <v>24</v>
      </c>
      <c r="N27" s="109">
        <v>10</v>
      </c>
      <c r="O27" s="109">
        <v>5</v>
      </c>
      <c r="P27" s="109">
        <v>31</v>
      </c>
      <c r="Q27" s="109">
        <v>22</v>
      </c>
      <c r="R27" s="109">
        <v>6</v>
      </c>
      <c r="S27" s="109">
        <v>34</v>
      </c>
      <c r="T27" s="109">
        <v>49</v>
      </c>
      <c r="U27" s="109" t="s">
        <v>59</v>
      </c>
      <c r="V27" s="109" t="s">
        <v>59</v>
      </c>
      <c r="W27" s="109">
        <v>48</v>
      </c>
      <c r="X27" s="109">
        <v>13</v>
      </c>
      <c r="Y27" s="109" t="s">
        <v>59</v>
      </c>
      <c r="Z27" s="111">
        <f>SUM(Tabla39[[#This Row],[2002]:[2024]])</f>
        <v>290</v>
      </c>
    </row>
    <row r="28" spans="2:26" x14ac:dyDescent="0.25">
      <c r="B28" s="108" t="s">
        <v>14</v>
      </c>
      <c r="C28" s="109" t="s">
        <v>59</v>
      </c>
      <c r="D28" s="109">
        <v>21</v>
      </c>
      <c r="E28" s="109" t="s">
        <v>59</v>
      </c>
      <c r="F28" s="109">
        <v>23</v>
      </c>
      <c r="G28" s="109">
        <v>18</v>
      </c>
      <c r="H28" s="109">
        <v>2</v>
      </c>
      <c r="I28" s="109">
        <v>7</v>
      </c>
      <c r="J28" s="109">
        <v>38</v>
      </c>
      <c r="K28" s="109" t="s">
        <v>59</v>
      </c>
      <c r="L28" s="109">
        <v>1</v>
      </c>
      <c r="M28" s="109">
        <v>12</v>
      </c>
      <c r="N28" s="109">
        <v>6</v>
      </c>
      <c r="O28" s="109">
        <v>4</v>
      </c>
      <c r="P28" s="109" t="s">
        <v>59</v>
      </c>
      <c r="Q28" s="109" t="s">
        <v>59</v>
      </c>
      <c r="R28" s="109">
        <v>99</v>
      </c>
      <c r="S28" s="109" t="s">
        <v>59</v>
      </c>
      <c r="T28" s="109">
        <v>6</v>
      </c>
      <c r="U28" s="109" t="s">
        <v>59</v>
      </c>
      <c r="V28" s="109">
        <v>6</v>
      </c>
      <c r="W28" s="109" t="s">
        <v>59</v>
      </c>
      <c r="X28" s="109" t="s">
        <v>59</v>
      </c>
      <c r="Y28" s="109">
        <v>30</v>
      </c>
      <c r="Z28" s="111">
        <f>SUM(Tabla39[[#This Row],[2002]:[2024]])</f>
        <v>273</v>
      </c>
    </row>
    <row r="29" spans="2:26" ht="16.5" x14ac:dyDescent="0.25">
      <c r="B29" s="108" t="s">
        <v>21</v>
      </c>
      <c r="C29" s="109" t="s">
        <v>59</v>
      </c>
      <c r="D29" s="109" t="s">
        <v>59</v>
      </c>
      <c r="E29" s="109" t="s">
        <v>59</v>
      </c>
      <c r="F29" s="109" t="s">
        <v>59</v>
      </c>
      <c r="G29" s="109" t="s">
        <v>59</v>
      </c>
      <c r="H29" s="109">
        <v>20</v>
      </c>
      <c r="I29" s="109" t="s">
        <v>59</v>
      </c>
      <c r="J29" s="109">
        <v>10</v>
      </c>
      <c r="K29" s="109">
        <v>13</v>
      </c>
      <c r="L29" s="109" t="s">
        <v>59</v>
      </c>
      <c r="M29" s="109" t="s">
        <v>59</v>
      </c>
      <c r="N29" s="109" t="s">
        <v>59</v>
      </c>
      <c r="O29" s="109" t="s">
        <v>59</v>
      </c>
      <c r="P29" s="109" t="s">
        <v>59</v>
      </c>
      <c r="Q29" s="109" t="s">
        <v>59</v>
      </c>
      <c r="R29" s="109" t="s">
        <v>59</v>
      </c>
      <c r="S29" s="109" t="s">
        <v>59</v>
      </c>
      <c r="T29" s="109">
        <v>57</v>
      </c>
      <c r="U29" s="109">
        <v>27</v>
      </c>
      <c r="V29" s="109" t="s">
        <v>59</v>
      </c>
      <c r="W29" s="109" t="s">
        <v>59</v>
      </c>
      <c r="X29" s="109" t="s">
        <v>59</v>
      </c>
      <c r="Y29" s="109">
        <v>17</v>
      </c>
      <c r="Z29" s="111">
        <f>SUM(Tabla39[[#This Row],[2002]:[2024]])</f>
        <v>144</v>
      </c>
    </row>
    <row r="30" spans="2:26" ht="24.75" x14ac:dyDescent="0.25">
      <c r="B30" s="108" t="s">
        <v>30</v>
      </c>
      <c r="C30" s="112">
        <v>4</v>
      </c>
      <c r="D30" s="109" t="s">
        <v>59</v>
      </c>
      <c r="E30" s="109" t="s">
        <v>59</v>
      </c>
      <c r="F30" s="109">
        <v>2</v>
      </c>
      <c r="G30" s="109">
        <v>2</v>
      </c>
      <c r="H30" s="109">
        <v>5</v>
      </c>
      <c r="I30" s="109" t="s">
        <v>59</v>
      </c>
      <c r="J30" s="109">
        <v>7</v>
      </c>
      <c r="K30" s="109">
        <v>16</v>
      </c>
      <c r="L30" s="109" t="s">
        <v>59</v>
      </c>
      <c r="M30" s="109">
        <v>7</v>
      </c>
      <c r="N30" s="109">
        <v>25</v>
      </c>
      <c r="O30" s="109">
        <v>12</v>
      </c>
      <c r="P30" s="109">
        <v>12</v>
      </c>
      <c r="Q30" s="109">
        <v>7</v>
      </c>
      <c r="R30" s="109">
        <v>32</v>
      </c>
      <c r="S30" s="109">
        <v>9</v>
      </c>
      <c r="T30" s="109" t="s">
        <v>59</v>
      </c>
      <c r="U30" s="109" t="s">
        <v>59</v>
      </c>
      <c r="V30" s="113" t="s">
        <v>59</v>
      </c>
      <c r="W30" s="109">
        <v>3</v>
      </c>
      <c r="X30" s="109" t="s">
        <v>59</v>
      </c>
      <c r="Y30" s="109" t="s">
        <v>59</v>
      </c>
      <c r="Z30" s="111">
        <f>SUM(Tabla39[[#This Row],[2002]:[2024]])</f>
        <v>143</v>
      </c>
    </row>
    <row r="31" spans="2:26" ht="16.5" x14ac:dyDescent="0.25">
      <c r="B31" s="108" t="s">
        <v>31</v>
      </c>
      <c r="C31" s="112" t="s">
        <v>59</v>
      </c>
      <c r="D31" s="109" t="s">
        <v>59</v>
      </c>
      <c r="E31" s="109" t="s">
        <v>59</v>
      </c>
      <c r="F31" s="109">
        <v>3</v>
      </c>
      <c r="G31" s="109" t="s">
        <v>59</v>
      </c>
      <c r="H31" s="109">
        <v>10</v>
      </c>
      <c r="I31" s="109" t="s">
        <v>59</v>
      </c>
      <c r="J31" s="109">
        <v>41</v>
      </c>
      <c r="K31" s="109" t="s">
        <v>59</v>
      </c>
      <c r="L31" s="109" t="s">
        <v>59</v>
      </c>
      <c r="M31" s="109">
        <v>25</v>
      </c>
      <c r="N31" s="109">
        <v>2</v>
      </c>
      <c r="O31" s="109" t="s">
        <v>59</v>
      </c>
      <c r="P31" s="109" t="s">
        <v>59</v>
      </c>
      <c r="Q31" s="109" t="s">
        <v>59</v>
      </c>
      <c r="R31" s="109" t="s">
        <v>59</v>
      </c>
      <c r="S31" s="109">
        <v>59</v>
      </c>
      <c r="T31" s="109" t="s">
        <v>59</v>
      </c>
      <c r="U31" s="109" t="s">
        <v>59</v>
      </c>
      <c r="V31" s="113" t="s">
        <v>59</v>
      </c>
      <c r="W31" s="109" t="s">
        <v>59</v>
      </c>
      <c r="X31" s="109" t="s">
        <v>59</v>
      </c>
      <c r="Y31" s="109" t="s">
        <v>59</v>
      </c>
      <c r="Z31" s="111">
        <f>SUM(Tabla39[[#This Row],[2002]:[2024]])</f>
        <v>140</v>
      </c>
    </row>
    <row r="32" spans="2:26" x14ac:dyDescent="0.25">
      <c r="B32" s="108" t="s">
        <v>26</v>
      </c>
      <c r="C32" s="112" t="s">
        <v>59</v>
      </c>
      <c r="D32" s="109">
        <v>5</v>
      </c>
      <c r="E32" s="109" t="s">
        <v>59</v>
      </c>
      <c r="F32" s="109" t="s">
        <v>59</v>
      </c>
      <c r="G32" s="109">
        <v>9</v>
      </c>
      <c r="H32" s="109" t="s">
        <v>59</v>
      </c>
      <c r="I32" s="109">
        <v>13</v>
      </c>
      <c r="J32" s="109">
        <v>3</v>
      </c>
      <c r="K32" s="109" t="s">
        <v>59</v>
      </c>
      <c r="L32" s="109" t="s">
        <v>59</v>
      </c>
      <c r="M32" s="109">
        <v>7</v>
      </c>
      <c r="N32" s="109" t="s">
        <v>59</v>
      </c>
      <c r="O32" s="109" t="s">
        <v>59</v>
      </c>
      <c r="P32" s="109" t="s">
        <v>59</v>
      </c>
      <c r="Q32" s="109" t="s">
        <v>59</v>
      </c>
      <c r="R32" s="109">
        <v>6</v>
      </c>
      <c r="S32" s="109">
        <v>44</v>
      </c>
      <c r="T32" s="109" t="s">
        <v>59</v>
      </c>
      <c r="U32" s="109" t="s">
        <v>59</v>
      </c>
      <c r="V32" s="113" t="s">
        <v>59</v>
      </c>
      <c r="W32" s="109" t="s">
        <v>59</v>
      </c>
      <c r="X32" s="109">
        <v>1</v>
      </c>
      <c r="Y32" s="109" t="s">
        <v>59</v>
      </c>
      <c r="Z32" s="111">
        <f>SUM(Tabla39[[#This Row],[2002]:[2024]])</f>
        <v>88</v>
      </c>
    </row>
    <row r="33" spans="2:26" ht="16.5" x14ac:dyDescent="0.25">
      <c r="B33" s="108" t="s">
        <v>32</v>
      </c>
      <c r="C33" s="112" t="s">
        <v>59</v>
      </c>
      <c r="D33" s="109">
        <v>3</v>
      </c>
      <c r="E33" s="109" t="s">
        <v>59</v>
      </c>
      <c r="F33" s="109">
        <v>2</v>
      </c>
      <c r="G33" s="109" t="s">
        <v>59</v>
      </c>
      <c r="H33" s="109" t="s">
        <v>59</v>
      </c>
      <c r="I33" s="109" t="s">
        <v>59</v>
      </c>
      <c r="J33" s="109" t="s">
        <v>59</v>
      </c>
      <c r="K33" s="109" t="s">
        <v>59</v>
      </c>
      <c r="L33" s="109" t="s">
        <v>59</v>
      </c>
      <c r="M33" s="109" t="s">
        <v>59</v>
      </c>
      <c r="N33" s="109" t="s">
        <v>59</v>
      </c>
      <c r="O33" s="109" t="s">
        <v>59</v>
      </c>
      <c r="P33" s="109" t="s">
        <v>59</v>
      </c>
      <c r="Q33" s="109" t="s">
        <v>59</v>
      </c>
      <c r="R33" s="109">
        <v>13</v>
      </c>
      <c r="S33" s="109">
        <v>13</v>
      </c>
      <c r="T33" s="109" t="s">
        <v>59</v>
      </c>
      <c r="U33" s="109" t="s">
        <v>59</v>
      </c>
      <c r="V33" s="113" t="s">
        <v>59</v>
      </c>
      <c r="W33" s="109" t="s">
        <v>59</v>
      </c>
      <c r="X33" s="109" t="s">
        <v>59</v>
      </c>
      <c r="Y33" s="109" t="s">
        <v>59</v>
      </c>
      <c r="Z33" s="111">
        <f>SUM(Tabla39[[#This Row],[2002]:[2024]])</f>
        <v>31</v>
      </c>
    </row>
    <row r="34" spans="2:26" x14ac:dyDescent="0.25">
      <c r="B34" s="108" t="s">
        <v>34</v>
      </c>
      <c r="C34" s="114">
        <f t="shared" ref="C34:Y34" si="0">SUBTOTAL(109,C5:C33)</f>
        <v>278</v>
      </c>
      <c r="D34" s="114">
        <f t="shared" si="0"/>
        <v>338</v>
      </c>
      <c r="E34" s="114">
        <f t="shared" si="0"/>
        <v>510</v>
      </c>
      <c r="F34" s="114">
        <f t="shared" si="0"/>
        <v>459</v>
      </c>
      <c r="G34" s="114">
        <f t="shared" si="0"/>
        <v>606</v>
      </c>
      <c r="H34" s="114">
        <f t="shared" si="0"/>
        <v>1444</v>
      </c>
      <c r="I34" s="114">
        <f t="shared" si="0"/>
        <v>1191</v>
      </c>
      <c r="J34" s="114">
        <f t="shared" si="0"/>
        <v>1341</v>
      </c>
      <c r="K34" s="114">
        <f t="shared" si="0"/>
        <v>1201</v>
      </c>
      <c r="L34" s="114">
        <f t="shared" si="0"/>
        <v>1057</v>
      </c>
      <c r="M34" s="114">
        <f t="shared" si="0"/>
        <v>1349</v>
      </c>
      <c r="N34" s="114">
        <f t="shared" si="0"/>
        <v>1603</v>
      </c>
      <c r="O34" s="114">
        <f t="shared" si="0"/>
        <v>1132</v>
      </c>
      <c r="P34" s="114">
        <f t="shared" si="0"/>
        <v>1207</v>
      </c>
      <c r="Q34" s="114">
        <f t="shared" si="0"/>
        <v>1175</v>
      </c>
      <c r="R34" s="114">
        <f t="shared" si="0"/>
        <v>2031</v>
      </c>
      <c r="S34" s="114">
        <f t="shared" si="0"/>
        <v>2788</v>
      </c>
      <c r="T34" s="114">
        <f t="shared" si="0"/>
        <v>2026</v>
      </c>
      <c r="U34" s="114">
        <f t="shared" si="0"/>
        <v>846</v>
      </c>
      <c r="V34" s="114">
        <f t="shared" si="0"/>
        <v>516</v>
      </c>
      <c r="W34" s="114">
        <f t="shared" si="0"/>
        <v>556</v>
      </c>
      <c r="X34" s="114">
        <f t="shared" si="0"/>
        <v>319</v>
      </c>
      <c r="Y34" s="114">
        <f t="shared" si="0"/>
        <v>287</v>
      </c>
      <c r="Z34" s="111">
        <f>SUM(Tabla39[[#This Row],[2002]:[2024]])</f>
        <v>24260</v>
      </c>
    </row>
  </sheetData>
  <mergeCells count="3">
    <mergeCell ref="B3:B4"/>
    <mergeCell ref="C3:Y3"/>
    <mergeCell ref="Z3:Z4"/>
  </mergeCell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5CB8A-D47C-4CC2-89EF-FC25A17315DA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B6C50-08AF-4F7C-98C8-C275841AF3D7}">
  <dimension ref="B3:F10"/>
  <sheetViews>
    <sheetView workbookViewId="0">
      <selection activeCell="B3" sqref="B3:F10"/>
    </sheetView>
  </sheetViews>
  <sheetFormatPr baseColWidth="10" defaultRowHeight="15" x14ac:dyDescent="0.25"/>
  <sheetData>
    <row r="3" spans="2:6" ht="60" x14ac:dyDescent="0.25">
      <c r="B3" s="115" t="s">
        <v>73</v>
      </c>
      <c r="C3" s="116" t="s">
        <v>74</v>
      </c>
      <c r="D3" s="116" t="s">
        <v>75</v>
      </c>
      <c r="E3" s="116" t="s">
        <v>76</v>
      </c>
      <c r="F3" s="117" t="s">
        <v>34</v>
      </c>
    </row>
    <row r="4" spans="2:6" x14ac:dyDescent="0.25">
      <c r="B4" s="118">
        <v>2002</v>
      </c>
      <c r="C4" s="119">
        <v>0</v>
      </c>
      <c r="D4" s="119">
        <v>0</v>
      </c>
      <c r="E4" s="120">
        <v>464</v>
      </c>
      <c r="F4" s="121">
        <v>464</v>
      </c>
    </row>
    <row r="5" spans="2:6" x14ac:dyDescent="0.25">
      <c r="B5" s="118">
        <v>2003</v>
      </c>
      <c r="C5" s="119">
        <v>0</v>
      </c>
      <c r="D5" s="119">
        <v>0</v>
      </c>
      <c r="E5" s="120">
        <v>382</v>
      </c>
      <c r="F5" s="121">
        <v>382</v>
      </c>
    </row>
    <row r="6" spans="2:6" x14ac:dyDescent="0.25">
      <c r="B6" s="118">
        <v>2004</v>
      </c>
      <c r="C6" s="119">
        <v>0</v>
      </c>
      <c r="D6" s="119">
        <v>0</v>
      </c>
      <c r="E6" s="120">
        <v>40</v>
      </c>
      <c r="F6" s="121">
        <v>40</v>
      </c>
    </row>
    <row r="7" spans="2:6" x14ac:dyDescent="0.25">
      <c r="B7" s="118">
        <v>2005</v>
      </c>
      <c r="C7" s="119">
        <v>0</v>
      </c>
      <c r="D7" s="119">
        <v>0</v>
      </c>
      <c r="E7" s="120">
        <v>50</v>
      </c>
      <c r="F7" s="121">
        <v>50</v>
      </c>
    </row>
    <row r="8" spans="2:6" x14ac:dyDescent="0.25">
      <c r="B8" s="118">
        <v>2006</v>
      </c>
      <c r="C8" s="119">
        <v>0</v>
      </c>
      <c r="D8" s="119">
        <v>0</v>
      </c>
      <c r="E8" s="120">
        <v>217</v>
      </c>
      <c r="F8" s="121">
        <v>217</v>
      </c>
    </row>
    <row r="9" spans="2:6" x14ac:dyDescent="0.25">
      <c r="B9" s="118">
        <v>2007</v>
      </c>
      <c r="C9" s="119">
        <v>0</v>
      </c>
      <c r="D9" s="119">
        <v>0</v>
      </c>
      <c r="E9" s="120">
        <v>6</v>
      </c>
      <c r="F9" s="121">
        <v>6</v>
      </c>
    </row>
    <row r="10" spans="2:6" x14ac:dyDescent="0.25">
      <c r="B10" s="122" t="s">
        <v>34</v>
      </c>
      <c r="C10" s="123">
        <v>0</v>
      </c>
      <c r="D10" s="123">
        <v>0</v>
      </c>
      <c r="E10" s="124">
        <v>1159</v>
      </c>
      <c r="F10" s="125">
        <v>1159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E7CF1-3A68-4728-B5E9-640348D4BC8D}">
  <dimension ref="B9:I43"/>
  <sheetViews>
    <sheetView topLeftCell="A7" workbookViewId="0">
      <selection activeCell="B9" sqref="B9:I43"/>
    </sheetView>
  </sheetViews>
  <sheetFormatPr baseColWidth="10" defaultRowHeight="15" x14ac:dyDescent="0.25"/>
  <sheetData>
    <row r="9" spans="2:9" x14ac:dyDescent="0.25">
      <c r="B9" s="72" t="s">
        <v>0</v>
      </c>
      <c r="C9" s="126" t="s">
        <v>35</v>
      </c>
      <c r="D9" s="126"/>
      <c r="E9" s="126"/>
      <c r="F9" s="126"/>
      <c r="G9" s="126"/>
      <c r="H9" s="126"/>
      <c r="I9" s="76" t="s">
        <v>34</v>
      </c>
    </row>
    <row r="10" spans="2:9" x14ac:dyDescent="0.25">
      <c r="B10" s="72"/>
      <c r="C10" s="127" t="s">
        <v>36</v>
      </c>
      <c r="D10" s="127" t="s">
        <v>37</v>
      </c>
      <c r="E10" s="127" t="s">
        <v>38</v>
      </c>
      <c r="F10" s="127" t="s">
        <v>39</v>
      </c>
      <c r="G10" s="127" t="s">
        <v>40</v>
      </c>
      <c r="H10" s="127" t="s">
        <v>41</v>
      </c>
      <c r="I10" s="76"/>
    </row>
    <row r="11" spans="2:9" ht="36" x14ac:dyDescent="0.25">
      <c r="B11" s="80" t="s">
        <v>5</v>
      </c>
      <c r="C11" s="82">
        <v>45</v>
      </c>
      <c r="D11" s="82">
        <v>70</v>
      </c>
      <c r="E11" s="82">
        <v>3</v>
      </c>
      <c r="F11" s="82">
        <v>14</v>
      </c>
      <c r="G11" s="82">
        <v>20</v>
      </c>
      <c r="H11" s="82">
        <v>1</v>
      </c>
      <c r="I11" s="85">
        <f>SUM(Tabla22[[#This Row],[2002]:[2007]])</f>
        <v>153</v>
      </c>
    </row>
    <row r="12" spans="2:9" ht="36" x14ac:dyDescent="0.25">
      <c r="B12" s="80" t="s">
        <v>4</v>
      </c>
      <c r="C12" s="82">
        <v>37</v>
      </c>
      <c r="D12" s="82">
        <v>78</v>
      </c>
      <c r="E12" s="82" t="s">
        <v>59</v>
      </c>
      <c r="F12" s="82">
        <v>10</v>
      </c>
      <c r="G12" s="82">
        <v>5</v>
      </c>
      <c r="H12" s="82" t="s">
        <v>59</v>
      </c>
      <c r="I12" s="85">
        <f>SUM(Tabla22[[#This Row],[2002]:[2007]])</f>
        <v>130</v>
      </c>
    </row>
    <row r="13" spans="2:9" ht="36" x14ac:dyDescent="0.25">
      <c r="B13" s="80" t="s">
        <v>6</v>
      </c>
      <c r="C13" s="82">
        <v>29</v>
      </c>
      <c r="D13" s="82">
        <v>35</v>
      </c>
      <c r="E13" s="82">
        <v>2</v>
      </c>
      <c r="F13" s="82">
        <v>2</v>
      </c>
      <c r="G13" s="82">
        <v>52</v>
      </c>
      <c r="H13" s="82">
        <v>2</v>
      </c>
      <c r="I13" s="85">
        <f>SUM(Tabla22[[#This Row],[2002]:[2007]])</f>
        <v>122</v>
      </c>
    </row>
    <row r="14" spans="2:9" ht="60" x14ac:dyDescent="0.25">
      <c r="B14" s="80" t="s">
        <v>8</v>
      </c>
      <c r="C14" s="82">
        <v>57</v>
      </c>
      <c r="D14" s="82">
        <v>19</v>
      </c>
      <c r="E14" s="82">
        <v>5</v>
      </c>
      <c r="F14" s="82">
        <v>3</v>
      </c>
      <c r="G14" s="82">
        <v>27</v>
      </c>
      <c r="H14" s="82" t="s">
        <v>59</v>
      </c>
      <c r="I14" s="85">
        <f>SUM(Tabla22[[#This Row],[2002]:[2007]])</f>
        <v>111</v>
      </c>
    </row>
    <row r="15" spans="2:9" ht="24" x14ac:dyDescent="0.25">
      <c r="B15" s="80" t="s">
        <v>10</v>
      </c>
      <c r="C15" s="82">
        <v>36</v>
      </c>
      <c r="D15" s="82">
        <v>17</v>
      </c>
      <c r="E15" s="82">
        <v>9</v>
      </c>
      <c r="F15" s="82">
        <v>2</v>
      </c>
      <c r="G15" s="82">
        <v>4</v>
      </c>
      <c r="H15" s="82" t="s">
        <v>59</v>
      </c>
      <c r="I15" s="85">
        <f>SUM(Tabla22[[#This Row],[2002]:[2007]])</f>
        <v>68</v>
      </c>
    </row>
    <row r="16" spans="2:9" x14ac:dyDescent="0.25">
      <c r="B16" s="80" t="s">
        <v>11</v>
      </c>
      <c r="C16" s="82">
        <v>19</v>
      </c>
      <c r="D16" s="82">
        <v>15</v>
      </c>
      <c r="E16" s="82">
        <v>2</v>
      </c>
      <c r="F16" s="82">
        <v>5</v>
      </c>
      <c r="G16" s="82">
        <v>14</v>
      </c>
      <c r="H16" s="82">
        <v>1</v>
      </c>
      <c r="I16" s="85">
        <f>SUM(Tabla22[[#This Row],[2002]:[2007]])</f>
        <v>56</v>
      </c>
    </row>
    <row r="17" spans="2:9" x14ac:dyDescent="0.25">
      <c r="B17" s="80" t="s">
        <v>16</v>
      </c>
      <c r="C17" s="82">
        <v>28</v>
      </c>
      <c r="D17" s="82">
        <v>11</v>
      </c>
      <c r="E17" s="82" t="s">
        <v>59</v>
      </c>
      <c r="F17" s="82" t="s">
        <v>59</v>
      </c>
      <c r="G17" s="82">
        <v>15</v>
      </c>
      <c r="H17" s="82">
        <v>1</v>
      </c>
      <c r="I17" s="85">
        <f>SUM(Tabla22[[#This Row],[2002]:[2007]])</f>
        <v>55</v>
      </c>
    </row>
    <row r="18" spans="2:9" ht="48" x14ac:dyDescent="0.25">
      <c r="B18" s="80" t="s">
        <v>77</v>
      </c>
      <c r="C18" s="82">
        <v>29</v>
      </c>
      <c r="D18" s="82">
        <v>14</v>
      </c>
      <c r="E18" s="82">
        <v>2</v>
      </c>
      <c r="F18" s="82">
        <v>1</v>
      </c>
      <c r="G18" s="82">
        <v>8</v>
      </c>
      <c r="H18" s="82">
        <v>1</v>
      </c>
      <c r="I18" s="85">
        <f>SUM(Tabla22[[#This Row],[2002]:[2007]])</f>
        <v>55</v>
      </c>
    </row>
    <row r="19" spans="2:9" x14ac:dyDescent="0.25">
      <c r="B19" s="80" t="s">
        <v>15</v>
      </c>
      <c r="C19" s="82">
        <v>31</v>
      </c>
      <c r="D19" s="82">
        <v>13</v>
      </c>
      <c r="E19" s="82" t="s">
        <v>59</v>
      </c>
      <c r="F19" s="82">
        <v>4</v>
      </c>
      <c r="G19" s="82">
        <v>2</v>
      </c>
      <c r="H19" s="82" t="s">
        <v>59</v>
      </c>
      <c r="I19" s="85">
        <f>SUM(Tabla22[[#This Row],[2002]:[2007]])</f>
        <v>50</v>
      </c>
    </row>
    <row r="20" spans="2:9" ht="48" x14ac:dyDescent="0.25">
      <c r="B20" s="80" t="s">
        <v>12</v>
      </c>
      <c r="C20" s="82">
        <v>14</v>
      </c>
      <c r="D20" s="82">
        <v>20</v>
      </c>
      <c r="E20" s="82">
        <v>4</v>
      </c>
      <c r="F20" s="82">
        <v>2</v>
      </c>
      <c r="G20" s="82">
        <v>1</v>
      </c>
      <c r="H20" s="82" t="s">
        <v>59</v>
      </c>
      <c r="I20" s="85">
        <f>SUM(Tabla22[[#This Row],[2002]:[2007]])</f>
        <v>41</v>
      </c>
    </row>
    <row r="21" spans="2:9" ht="48" x14ac:dyDescent="0.25">
      <c r="B21" s="80" t="s">
        <v>13</v>
      </c>
      <c r="C21" s="82">
        <v>27</v>
      </c>
      <c r="D21" s="82">
        <v>7</v>
      </c>
      <c r="E21" s="82" t="s">
        <v>59</v>
      </c>
      <c r="F21" s="82">
        <v>3</v>
      </c>
      <c r="G21" s="82">
        <v>3</v>
      </c>
      <c r="H21" s="82" t="s">
        <v>59</v>
      </c>
      <c r="I21" s="85">
        <f>SUM(Tabla22[[#This Row],[2002]:[2007]])</f>
        <v>40</v>
      </c>
    </row>
    <row r="22" spans="2:9" ht="60" x14ac:dyDescent="0.25">
      <c r="B22" s="80" t="s">
        <v>7</v>
      </c>
      <c r="C22" s="82">
        <v>13</v>
      </c>
      <c r="D22" s="82">
        <v>15</v>
      </c>
      <c r="E22" s="82">
        <v>3</v>
      </c>
      <c r="F22" s="82" t="s">
        <v>59</v>
      </c>
      <c r="G22" s="82">
        <v>6</v>
      </c>
      <c r="H22" s="82" t="s">
        <v>59</v>
      </c>
      <c r="I22" s="85">
        <f>SUM(Tabla22[[#This Row],[2002]:[2007]])</f>
        <v>37</v>
      </c>
    </row>
    <row r="23" spans="2:9" ht="36" x14ac:dyDescent="0.25">
      <c r="B23" s="80" t="s">
        <v>19</v>
      </c>
      <c r="C23" s="82">
        <v>14</v>
      </c>
      <c r="D23" s="82">
        <v>17</v>
      </c>
      <c r="E23" s="82">
        <v>1</v>
      </c>
      <c r="F23" s="82" t="s">
        <v>59</v>
      </c>
      <c r="G23" s="82">
        <v>1</v>
      </c>
      <c r="H23" s="82" t="s">
        <v>59</v>
      </c>
      <c r="I23" s="85">
        <f>SUM(Tabla22[[#This Row],[2002]:[2007]])</f>
        <v>33</v>
      </c>
    </row>
    <row r="24" spans="2:9" ht="24" x14ac:dyDescent="0.25">
      <c r="B24" s="80" t="s">
        <v>78</v>
      </c>
      <c r="C24" s="82">
        <v>4</v>
      </c>
      <c r="D24" s="82">
        <v>2</v>
      </c>
      <c r="E24" s="82">
        <v>1</v>
      </c>
      <c r="F24" s="82" t="s">
        <v>59</v>
      </c>
      <c r="G24" s="82">
        <v>18</v>
      </c>
      <c r="H24" s="82" t="s">
        <v>59</v>
      </c>
      <c r="I24" s="85">
        <f>SUM(Tabla22[[#This Row],[2002]:[2007]])</f>
        <v>25</v>
      </c>
    </row>
    <row r="25" spans="2:9" ht="24" x14ac:dyDescent="0.25">
      <c r="B25" s="80" t="s">
        <v>26</v>
      </c>
      <c r="C25" s="82" t="s">
        <v>59</v>
      </c>
      <c r="D25" s="82">
        <v>22</v>
      </c>
      <c r="E25" s="82" t="s">
        <v>59</v>
      </c>
      <c r="F25" s="82" t="s">
        <v>59</v>
      </c>
      <c r="G25" s="82">
        <v>2</v>
      </c>
      <c r="H25" s="82" t="s">
        <v>59</v>
      </c>
      <c r="I25" s="85">
        <f>SUM(Tabla22[[#This Row],[2002]:[2007]])</f>
        <v>24</v>
      </c>
    </row>
    <row r="26" spans="2:9" x14ac:dyDescent="0.25">
      <c r="B26" s="80" t="s">
        <v>18</v>
      </c>
      <c r="C26" s="82">
        <v>10</v>
      </c>
      <c r="D26" s="82">
        <v>1</v>
      </c>
      <c r="E26" s="82" t="s">
        <v>59</v>
      </c>
      <c r="F26" s="82">
        <v>2</v>
      </c>
      <c r="G26" s="82">
        <v>10</v>
      </c>
      <c r="H26" s="82" t="s">
        <v>59</v>
      </c>
      <c r="I26" s="85">
        <f>SUM(Tabla22[[#This Row],[2002]:[2007]])</f>
        <v>23</v>
      </c>
    </row>
    <row r="27" spans="2:9" ht="24" x14ac:dyDescent="0.25">
      <c r="B27" s="80" t="s">
        <v>31</v>
      </c>
      <c r="C27" s="82">
        <v>13</v>
      </c>
      <c r="D27" s="82">
        <v>6</v>
      </c>
      <c r="E27" s="82" t="s">
        <v>59</v>
      </c>
      <c r="F27" s="82" t="s">
        <v>59</v>
      </c>
      <c r="G27" s="82">
        <v>2</v>
      </c>
      <c r="H27" s="82" t="s">
        <v>59</v>
      </c>
      <c r="I27" s="85">
        <f>SUM(Tabla22[[#This Row],[2002]:[2007]])</f>
        <v>21</v>
      </c>
    </row>
    <row r="28" spans="2:9" x14ac:dyDescent="0.25">
      <c r="B28" s="80" t="s">
        <v>20</v>
      </c>
      <c r="C28" s="82">
        <v>8</v>
      </c>
      <c r="D28" s="82">
        <v>2</v>
      </c>
      <c r="E28" s="82">
        <v>3</v>
      </c>
      <c r="F28" s="82" t="s">
        <v>59</v>
      </c>
      <c r="G28" s="82">
        <v>3</v>
      </c>
      <c r="H28" s="82" t="s">
        <v>59</v>
      </c>
      <c r="I28" s="85">
        <f>SUM(Tabla22[[#This Row],[2002]:[2007]])</f>
        <v>16</v>
      </c>
    </row>
    <row r="29" spans="2:9" ht="36" x14ac:dyDescent="0.25">
      <c r="B29" s="80" t="s">
        <v>79</v>
      </c>
      <c r="C29" s="82">
        <v>15</v>
      </c>
      <c r="D29" s="82" t="s">
        <v>59</v>
      </c>
      <c r="E29" s="82" t="s">
        <v>59</v>
      </c>
      <c r="F29" s="82" t="s">
        <v>59</v>
      </c>
      <c r="G29" s="82" t="s">
        <v>59</v>
      </c>
      <c r="H29" s="82" t="s">
        <v>59</v>
      </c>
      <c r="I29" s="85">
        <f>SUM(Tabla22[[#This Row],[2002]:[2007]])</f>
        <v>15</v>
      </c>
    </row>
    <row r="30" spans="2:9" ht="48" x14ac:dyDescent="0.25">
      <c r="B30" s="80" t="s">
        <v>33</v>
      </c>
      <c r="C30" s="82">
        <v>12</v>
      </c>
      <c r="D30" s="82" t="s">
        <v>59</v>
      </c>
      <c r="E30" s="82" t="s">
        <v>59</v>
      </c>
      <c r="F30" s="82" t="s">
        <v>59</v>
      </c>
      <c r="G30" s="82" t="s">
        <v>59</v>
      </c>
      <c r="H30" s="82" t="s">
        <v>59</v>
      </c>
      <c r="I30" s="85">
        <f>SUM(Tabla22[[#This Row],[2002]:[2007]])</f>
        <v>12</v>
      </c>
    </row>
    <row r="31" spans="2:9" ht="36" x14ac:dyDescent="0.25">
      <c r="B31" s="80" t="s">
        <v>30</v>
      </c>
      <c r="C31" s="82">
        <v>7</v>
      </c>
      <c r="D31" s="82">
        <v>3</v>
      </c>
      <c r="E31" s="82" t="s">
        <v>59</v>
      </c>
      <c r="F31" s="82" t="s">
        <v>59</v>
      </c>
      <c r="G31" s="82">
        <v>1</v>
      </c>
      <c r="H31" s="82" t="s">
        <v>59</v>
      </c>
      <c r="I31" s="85">
        <f>SUM(Tabla22[[#This Row],[2002]:[2007]])</f>
        <v>11</v>
      </c>
    </row>
    <row r="32" spans="2:9" ht="48" x14ac:dyDescent="0.25">
      <c r="B32" s="80" t="s">
        <v>80</v>
      </c>
      <c r="C32" s="82">
        <v>2</v>
      </c>
      <c r="D32" s="82" t="s">
        <v>59</v>
      </c>
      <c r="E32" s="82" t="s">
        <v>59</v>
      </c>
      <c r="F32" s="82" t="s">
        <v>59</v>
      </c>
      <c r="G32" s="82">
        <v>8</v>
      </c>
      <c r="H32" s="82" t="s">
        <v>59</v>
      </c>
      <c r="I32" s="85">
        <f>SUM(Tabla22[[#This Row],[2002]:[2007]])</f>
        <v>10</v>
      </c>
    </row>
    <row r="33" spans="2:9" x14ac:dyDescent="0.25">
      <c r="B33" s="80" t="s">
        <v>24</v>
      </c>
      <c r="C33" s="82">
        <v>1</v>
      </c>
      <c r="D33" s="82">
        <v>5</v>
      </c>
      <c r="E33" s="82">
        <v>3</v>
      </c>
      <c r="F33" s="82" t="s">
        <v>59</v>
      </c>
      <c r="G33" s="82" t="s">
        <v>59</v>
      </c>
      <c r="H33" s="82" t="s">
        <v>59</v>
      </c>
      <c r="I33" s="85">
        <f>SUM(Tabla22[[#This Row],[2002]:[2007]])</f>
        <v>9</v>
      </c>
    </row>
    <row r="34" spans="2:9" ht="24" x14ac:dyDescent="0.25">
      <c r="B34" s="80" t="s">
        <v>17</v>
      </c>
      <c r="C34" s="82">
        <v>3</v>
      </c>
      <c r="D34" s="82">
        <v>3</v>
      </c>
      <c r="E34" s="82">
        <v>1</v>
      </c>
      <c r="F34" s="82" t="s">
        <v>59</v>
      </c>
      <c r="G34" s="82">
        <v>1</v>
      </c>
      <c r="H34" s="82" t="s">
        <v>59</v>
      </c>
      <c r="I34" s="85">
        <f>SUM(Tabla22[[#This Row],[2002]:[2007]])</f>
        <v>8</v>
      </c>
    </row>
    <row r="35" spans="2:9" ht="48" x14ac:dyDescent="0.25">
      <c r="B35" s="80" t="s">
        <v>23</v>
      </c>
      <c r="C35" s="82" t="s">
        <v>59</v>
      </c>
      <c r="D35" s="82" t="s">
        <v>59</v>
      </c>
      <c r="E35" s="82" t="s">
        <v>59</v>
      </c>
      <c r="F35" s="82">
        <v>1</v>
      </c>
      <c r="G35" s="82">
        <v>7</v>
      </c>
      <c r="H35" s="82" t="s">
        <v>59</v>
      </c>
      <c r="I35" s="85">
        <f>SUM(Tabla22[[#This Row],[2002]:[2007]])</f>
        <v>8</v>
      </c>
    </row>
    <row r="36" spans="2:9" ht="24" x14ac:dyDescent="0.25">
      <c r="B36" s="80" t="s">
        <v>22</v>
      </c>
      <c r="C36" s="82">
        <v>3</v>
      </c>
      <c r="D36" s="82" t="s">
        <v>59</v>
      </c>
      <c r="E36" s="82" t="s">
        <v>59</v>
      </c>
      <c r="F36" s="82">
        <v>1</v>
      </c>
      <c r="G36" s="82">
        <v>1</v>
      </c>
      <c r="H36" s="82" t="s">
        <v>59</v>
      </c>
      <c r="I36" s="85">
        <f>SUM(Tabla22[[#This Row],[2002]:[2007]])</f>
        <v>5</v>
      </c>
    </row>
    <row r="37" spans="2:9" ht="36" x14ac:dyDescent="0.25">
      <c r="B37" s="80" t="s">
        <v>27</v>
      </c>
      <c r="C37" s="81">
        <v>2</v>
      </c>
      <c r="D37" s="82" t="s">
        <v>59</v>
      </c>
      <c r="E37" s="82" t="s">
        <v>59</v>
      </c>
      <c r="F37" s="82" t="s">
        <v>59</v>
      </c>
      <c r="G37" s="82">
        <v>3</v>
      </c>
      <c r="H37" s="83" t="s">
        <v>59</v>
      </c>
      <c r="I37" s="85">
        <f>SUM(Tabla22[[#This Row],[2002]:[2007]])</f>
        <v>5</v>
      </c>
    </row>
    <row r="38" spans="2:9" x14ac:dyDescent="0.25">
      <c r="B38" s="80" t="s">
        <v>14</v>
      </c>
      <c r="C38" s="81" t="s">
        <v>59</v>
      </c>
      <c r="D38" s="82">
        <v>3</v>
      </c>
      <c r="E38" s="82" t="s">
        <v>59</v>
      </c>
      <c r="F38" s="82" t="s">
        <v>59</v>
      </c>
      <c r="G38" s="82">
        <v>1</v>
      </c>
      <c r="H38" s="83" t="s">
        <v>59</v>
      </c>
      <c r="I38" s="85">
        <f>SUM(Tabla22[[#This Row],[2002]:[2007]])</f>
        <v>4</v>
      </c>
    </row>
    <row r="39" spans="2:9" ht="36" x14ac:dyDescent="0.25">
      <c r="B39" s="80" t="s">
        <v>32</v>
      </c>
      <c r="C39" s="81" t="s">
        <v>59</v>
      </c>
      <c r="D39" s="82">
        <v>3</v>
      </c>
      <c r="E39" s="82" t="s">
        <v>59</v>
      </c>
      <c r="F39" s="82" t="s">
        <v>59</v>
      </c>
      <c r="G39" s="82" t="s">
        <v>59</v>
      </c>
      <c r="H39" s="83" t="s">
        <v>59</v>
      </c>
      <c r="I39" s="85">
        <f>SUM(Tabla22[[#This Row],[2002]:[2007]])</f>
        <v>3</v>
      </c>
    </row>
    <row r="40" spans="2:9" ht="24" x14ac:dyDescent="0.25">
      <c r="B40" s="80" t="s">
        <v>29</v>
      </c>
      <c r="C40" s="82">
        <v>2</v>
      </c>
      <c r="D40" s="82" t="s">
        <v>59</v>
      </c>
      <c r="E40" s="82" t="s">
        <v>59</v>
      </c>
      <c r="F40" s="82" t="s">
        <v>59</v>
      </c>
      <c r="G40" s="82">
        <v>1</v>
      </c>
      <c r="H40" s="82" t="s">
        <v>59</v>
      </c>
      <c r="I40" s="85">
        <f>SUM(Tabla22[[#This Row],[2002]:[2007]])</f>
        <v>3</v>
      </c>
    </row>
    <row r="41" spans="2:9" ht="24" x14ac:dyDescent="0.25">
      <c r="B41" s="80" t="s">
        <v>21</v>
      </c>
      <c r="C41" s="82">
        <v>1</v>
      </c>
      <c r="D41" s="82">
        <v>1</v>
      </c>
      <c r="E41" s="82" t="s">
        <v>59</v>
      </c>
      <c r="F41" s="82" t="s">
        <v>59</v>
      </c>
      <c r="G41" s="82">
        <v>1</v>
      </c>
      <c r="H41" s="82" t="s">
        <v>59</v>
      </c>
      <c r="I41" s="85">
        <f>SUM(Tabla22[[#This Row],[2002]:[2007]])</f>
        <v>3</v>
      </c>
    </row>
    <row r="42" spans="2:9" ht="72" x14ac:dyDescent="0.25">
      <c r="B42" s="80" t="s">
        <v>81</v>
      </c>
      <c r="C42" s="82">
        <v>2</v>
      </c>
      <c r="D42" s="82" t="s">
        <v>59</v>
      </c>
      <c r="E42" s="82">
        <v>1</v>
      </c>
      <c r="F42" s="82" t="s">
        <v>59</v>
      </c>
      <c r="G42" s="82" t="s">
        <v>59</v>
      </c>
      <c r="H42" s="82" t="s">
        <v>59</v>
      </c>
      <c r="I42" s="85">
        <f>SUM(Tabla22[[#This Row],[2002]:[2007]])</f>
        <v>3</v>
      </c>
    </row>
    <row r="43" spans="2:9" x14ac:dyDescent="0.25">
      <c r="B43" s="80" t="s">
        <v>34</v>
      </c>
      <c r="C43" s="128">
        <v>464</v>
      </c>
      <c r="D43" s="128">
        <v>382</v>
      </c>
      <c r="E43" s="128">
        <v>40</v>
      </c>
      <c r="F43" s="128">
        <v>50</v>
      </c>
      <c r="G43" s="128">
        <v>217</v>
      </c>
      <c r="H43" s="128">
        <v>6</v>
      </c>
      <c r="I43" s="85">
        <v>1159</v>
      </c>
    </row>
  </sheetData>
  <mergeCells count="3">
    <mergeCell ref="B9:B10"/>
    <mergeCell ref="C9:H9"/>
    <mergeCell ref="I9:I10"/>
  </mergeCell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5C06F-DDAC-4A4E-8AB6-6D03ABC442D3}">
  <dimension ref="A1"/>
  <sheetViews>
    <sheetView workbookViewId="0">
      <selection activeCell="C4" sqref="C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B5106-2058-4C87-A0E7-C3D64A5779B4}">
  <dimension ref="B2:F26"/>
  <sheetViews>
    <sheetView workbookViewId="0">
      <selection activeCell="B2" sqref="B2:F26"/>
    </sheetView>
  </sheetViews>
  <sheetFormatPr baseColWidth="10" defaultRowHeight="15" x14ac:dyDescent="0.25"/>
  <sheetData>
    <row r="2" spans="2:6" ht="36" x14ac:dyDescent="0.25">
      <c r="B2" s="62" t="s">
        <v>73</v>
      </c>
      <c r="C2" s="63" t="s">
        <v>74</v>
      </c>
      <c r="D2" s="63" t="s">
        <v>75</v>
      </c>
      <c r="E2" s="63" t="s">
        <v>76</v>
      </c>
      <c r="F2" s="64" t="s">
        <v>34</v>
      </c>
    </row>
    <row r="3" spans="2:6" x14ac:dyDescent="0.25">
      <c r="B3" s="65" t="s">
        <v>36</v>
      </c>
      <c r="C3" s="66">
        <v>0</v>
      </c>
      <c r="D3" s="119">
        <v>0</v>
      </c>
      <c r="E3" s="120">
        <v>20</v>
      </c>
      <c r="F3" s="129">
        <f>SUM(Tabla26[[#This Row],[En proceso 
de Notificación]:[Concluidas]])</f>
        <v>20</v>
      </c>
    </row>
    <row r="4" spans="2:6" x14ac:dyDescent="0.25">
      <c r="B4" s="65" t="s">
        <v>37</v>
      </c>
      <c r="C4" s="66">
        <v>0</v>
      </c>
      <c r="D4" s="119">
        <v>0</v>
      </c>
      <c r="E4" s="120">
        <v>19</v>
      </c>
      <c r="F4" s="129">
        <f>SUM(Tabla26[[#This Row],[En proceso 
de Notificación]:[Concluidas]])</f>
        <v>19</v>
      </c>
    </row>
    <row r="5" spans="2:6" x14ac:dyDescent="0.25">
      <c r="B5" s="65" t="s">
        <v>38</v>
      </c>
      <c r="C5" s="66">
        <v>0</v>
      </c>
      <c r="D5" s="119">
        <v>0</v>
      </c>
      <c r="E5" s="120">
        <v>19</v>
      </c>
      <c r="F5" s="129">
        <f>SUM(Tabla26[[#This Row],[En proceso 
de Notificación]:[Concluidas]])</f>
        <v>19</v>
      </c>
    </row>
    <row r="6" spans="2:6" x14ac:dyDescent="0.25">
      <c r="B6" s="65" t="s">
        <v>39</v>
      </c>
      <c r="C6" s="66">
        <v>0</v>
      </c>
      <c r="D6" s="119">
        <v>0</v>
      </c>
      <c r="E6" s="120">
        <v>15</v>
      </c>
      <c r="F6" s="129">
        <f>SUM(Tabla26[[#This Row],[En proceso 
de Notificación]:[Concluidas]])</f>
        <v>15</v>
      </c>
    </row>
    <row r="7" spans="2:6" x14ac:dyDescent="0.25">
      <c r="B7" s="65" t="s">
        <v>40</v>
      </c>
      <c r="C7" s="66">
        <v>0</v>
      </c>
      <c r="D7" s="119">
        <v>0</v>
      </c>
      <c r="E7" s="120">
        <v>27</v>
      </c>
      <c r="F7" s="129">
        <f>SUM(Tabla26[[#This Row],[En proceso 
de Notificación]:[Concluidas]])</f>
        <v>27</v>
      </c>
    </row>
    <row r="8" spans="2:6" x14ac:dyDescent="0.25">
      <c r="B8" s="65" t="s">
        <v>41</v>
      </c>
      <c r="C8" s="66">
        <v>0</v>
      </c>
      <c r="D8" s="119">
        <v>0</v>
      </c>
      <c r="E8" s="120">
        <v>77</v>
      </c>
      <c r="F8" s="129">
        <f>SUM(Tabla26[[#This Row],[En proceso 
de Notificación]:[Concluidas]])</f>
        <v>77</v>
      </c>
    </row>
    <row r="9" spans="2:6" x14ac:dyDescent="0.25">
      <c r="B9" s="65" t="s">
        <v>42</v>
      </c>
      <c r="C9" s="66">
        <v>0</v>
      </c>
      <c r="D9" s="119">
        <v>0</v>
      </c>
      <c r="E9" s="120">
        <v>76</v>
      </c>
      <c r="F9" s="129">
        <f>SUM(Tabla26[[#This Row],[En proceso 
de Notificación]:[Concluidas]])</f>
        <v>76</v>
      </c>
    </row>
    <row r="10" spans="2:6" x14ac:dyDescent="0.25">
      <c r="B10" s="65" t="s">
        <v>43</v>
      </c>
      <c r="C10" s="66">
        <v>0</v>
      </c>
      <c r="D10" s="119">
        <v>0</v>
      </c>
      <c r="E10" s="120">
        <v>67</v>
      </c>
      <c r="F10" s="129">
        <f>SUM(Tabla26[[#This Row],[En proceso 
de Notificación]:[Concluidas]])</f>
        <v>67</v>
      </c>
    </row>
    <row r="11" spans="2:6" x14ac:dyDescent="0.25">
      <c r="B11" s="65" t="s">
        <v>44</v>
      </c>
      <c r="C11" s="66">
        <v>0</v>
      </c>
      <c r="D11" s="119">
        <v>0</v>
      </c>
      <c r="E11" s="120">
        <v>100</v>
      </c>
      <c r="F11" s="129">
        <f>SUM(Tabla26[[#This Row],[En proceso 
de Notificación]:[Concluidas]])</f>
        <v>100</v>
      </c>
    </row>
    <row r="12" spans="2:6" x14ac:dyDescent="0.25">
      <c r="B12" s="65" t="s">
        <v>45</v>
      </c>
      <c r="C12" s="66">
        <v>0</v>
      </c>
      <c r="D12" s="119">
        <v>0</v>
      </c>
      <c r="E12" s="120">
        <v>110</v>
      </c>
      <c r="F12" s="129">
        <f>SUM(Tabla26[[#This Row],[En proceso 
de Notificación]:[Concluidas]])</f>
        <v>110</v>
      </c>
    </row>
    <row r="13" spans="2:6" x14ac:dyDescent="0.25">
      <c r="B13" s="65" t="s">
        <v>46</v>
      </c>
      <c r="C13" s="66">
        <v>0</v>
      </c>
      <c r="D13" s="119">
        <v>0</v>
      </c>
      <c r="E13" s="120">
        <v>86</v>
      </c>
      <c r="F13" s="129">
        <f>SUM(Tabla26[[#This Row],[En proceso 
de Notificación]:[Concluidas]])</f>
        <v>86</v>
      </c>
    </row>
    <row r="14" spans="2:6" x14ac:dyDescent="0.25">
      <c r="B14" s="65" t="s">
        <v>47</v>
      </c>
      <c r="C14" s="66">
        <v>0</v>
      </c>
      <c r="D14" s="119">
        <v>0</v>
      </c>
      <c r="E14" s="120">
        <v>57</v>
      </c>
      <c r="F14" s="129">
        <f>SUM(Tabla26[[#This Row],[En proceso 
de Notificación]:[Concluidas]])</f>
        <v>57</v>
      </c>
    </row>
    <row r="15" spans="2:6" x14ac:dyDescent="0.25">
      <c r="B15" s="65" t="s">
        <v>48</v>
      </c>
      <c r="C15" s="66">
        <v>0</v>
      </c>
      <c r="D15" s="119">
        <v>0</v>
      </c>
      <c r="E15" s="120">
        <v>76</v>
      </c>
      <c r="F15" s="129">
        <f>SUM(Tabla26[[#This Row],[En proceso 
de Notificación]:[Concluidas]])</f>
        <v>76</v>
      </c>
    </row>
    <row r="16" spans="2:6" x14ac:dyDescent="0.25">
      <c r="B16" s="65" t="s">
        <v>49</v>
      </c>
      <c r="C16" s="66">
        <v>0</v>
      </c>
      <c r="D16" s="119">
        <v>0</v>
      </c>
      <c r="E16" s="120">
        <v>75</v>
      </c>
      <c r="F16" s="129">
        <f>SUM(Tabla26[[#This Row],[En proceso 
de Notificación]:[Concluidas]])</f>
        <v>75</v>
      </c>
    </row>
    <row r="17" spans="2:6" x14ac:dyDescent="0.25">
      <c r="B17" s="65" t="s">
        <v>50</v>
      </c>
      <c r="C17" s="66">
        <v>0</v>
      </c>
      <c r="D17" s="119">
        <v>0</v>
      </c>
      <c r="E17" s="120">
        <v>196</v>
      </c>
      <c r="F17" s="129">
        <f>SUM(Tabla26[[#This Row],[En proceso 
de Notificación]:[Concluidas]])</f>
        <v>196</v>
      </c>
    </row>
    <row r="18" spans="2:6" x14ac:dyDescent="0.25">
      <c r="B18" s="65" t="s">
        <v>51</v>
      </c>
      <c r="C18" s="66">
        <v>0</v>
      </c>
      <c r="D18" s="119">
        <v>0</v>
      </c>
      <c r="E18" s="120">
        <v>143</v>
      </c>
      <c r="F18" s="129">
        <f>SUM(Tabla26[[#This Row],[En proceso 
de Notificación]:[Concluidas]])</f>
        <v>143</v>
      </c>
    </row>
    <row r="19" spans="2:6" x14ac:dyDescent="0.25">
      <c r="B19" s="65" t="s">
        <v>52</v>
      </c>
      <c r="C19" s="66">
        <v>0</v>
      </c>
      <c r="D19" s="119">
        <v>0</v>
      </c>
      <c r="E19" s="120">
        <v>206</v>
      </c>
      <c r="F19" s="129">
        <f>SUM(Tabla26[[#This Row],[En proceso 
de Notificación]:[Concluidas]])</f>
        <v>206</v>
      </c>
    </row>
    <row r="20" spans="2:6" x14ac:dyDescent="0.25">
      <c r="B20" s="65" t="s">
        <v>53</v>
      </c>
      <c r="C20" s="66">
        <v>0</v>
      </c>
      <c r="D20" s="119">
        <v>0</v>
      </c>
      <c r="E20" s="120">
        <v>116</v>
      </c>
      <c r="F20" s="129">
        <f>SUM(Tabla26[[#This Row],[En proceso 
de Notificación]:[Concluidas]])</f>
        <v>116</v>
      </c>
    </row>
    <row r="21" spans="2:6" x14ac:dyDescent="0.25">
      <c r="B21" s="65" t="s">
        <v>54</v>
      </c>
      <c r="C21" s="66">
        <v>0</v>
      </c>
      <c r="D21" s="119">
        <v>0</v>
      </c>
      <c r="E21" s="120">
        <v>123</v>
      </c>
      <c r="F21" s="129">
        <f>SUM(Tabla26[[#This Row],[En proceso 
de Notificación]:[Concluidas]])</f>
        <v>123</v>
      </c>
    </row>
    <row r="22" spans="2:6" x14ac:dyDescent="0.25">
      <c r="B22" s="65" t="s">
        <v>55</v>
      </c>
      <c r="C22" s="66">
        <v>0</v>
      </c>
      <c r="D22" s="119">
        <v>0</v>
      </c>
      <c r="E22" s="120">
        <v>115</v>
      </c>
      <c r="F22" s="129">
        <f>SUM(Tabla26[[#This Row],[En proceso 
de Notificación]:[Concluidas]])</f>
        <v>115</v>
      </c>
    </row>
    <row r="23" spans="2:6" x14ac:dyDescent="0.25">
      <c r="B23" s="65" t="s">
        <v>56</v>
      </c>
      <c r="C23" s="66">
        <v>0</v>
      </c>
      <c r="D23" s="119">
        <v>0</v>
      </c>
      <c r="E23" s="120">
        <v>176</v>
      </c>
      <c r="F23" s="129">
        <f>SUM(Tabla26[[#This Row],[En proceso 
de Notificación]:[Concluidas]])</f>
        <v>176</v>
      </c>
    </row>
    <row r="24" spans="2:6" x14ac:dyDescent="0.25">
      <c r="B24" s="65" t="s">
        <v>57</v>
      </c>
      <c r="C24" s="66">
        <v>0</v>
      </c>
      <c r="D24" s="119">
        <v>0</v>
      </c>
      <c r="E24" s="120">
        <v>207</v>
      </c>
      <c r="F24" s="129">
        <f>SUM(Tabla26[[#This Row],[En proceso 
de Notificación]:[Concluidas]])</f>
        <v>207</v>
      </c>
    </row>
    <row r="25" spans="2:6" x14ac:dyDescent="0.25">
      <c r="B25" s="65" t="s">
        <v>58</v>
      </c>
      <c r="C25" s="66">
        <v>49</v>
      </c>
      <c r="D25" s="119">
        <v>0</v>
      </c>
      <c r="E25" s="120">
        <v>229</v>
      </c>
      <c r="F25" s="129">
        <f>SUM(Tabla26[[#This Row],[En proceso 
de Notificación]:[Concluidas]])</f>
        <v>278</v>
      </c>
    </row>
    <row r="26" spans="2:6" x14ac:dyDescent="0.25">
      <c r="B26" s="69" t="s">
        <v>34</v>
      </c>
      <c r="C26" s="70">
        <f>SUBTOTAL(109,C3:C25)</f>
        <v>49</v>
      </c>
      <c r="D26" s="130">
        <f>SUBTOTAL(109,D3:D25)</f>
        <v>0</v>
      </c>
      <c r="E26" s="131">
        <f>SUBTOTAL(109,E3:E25)</f>
        <v>2335</v>
      </c>
      <c r="F26" s="129">
        <f>SUBTOTAL(109,F3:F25)</f>
        <v>2384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B3165-3013-4E93-BC00-B5916DDD9CAD}">
  <dimension ref="B3:Y35"/>
  <sheetViews>
    <sheetView workbookViewId="0">
      <selection activeCell="B3" sqref="B3:Y35"/>
    </sheetView>
  </sheetViews>
  <sheetFormatPr baseColWidth="10" defaultRowHeight="15" x14ac:dyDescent="0.25"/>
  <sheetData>
    <row r="3" spans="2:25" x14ac:dyDescent="0.25">
      <c r="B3" s="132" t="s">
        <v>35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3"/>
      <c r="W3" s="133"/>
      <c r="X3" s="133"/>
      <c r="Y3" s="105" t="s">
        <v>34</v>
      </c>
    </row>
    <row r="4" spans="2:25" x14ac:dyDescent="0.25">
      <c r="B4" s="106" t="s">
        <v>36</v>
      </c>
      <c r="C4" s="106" t="s">
        <v>37</v>
      </c>
      <c r="D4" s="106" t="s">
        <v>38</v>
      </c>
      <c r="E4" s="106" t="s">
        <v>39</v>
      </c>
      <c r="F4" s="106" t="s">
        <v>40</v>
      </c>
      <c r="G4" s="106" t="s">
        <v>41</v>
      </c>
      <c r="H4" s="106" t="s">
        <v>42</v>
      </c>
      <c r="I4" s="106" t="s">
        <v>43</v>
      </c>
      <c r="J4" s="106" t="s">
        <v>44</v>
      </c>
      <c r="K4" s="106" t="s">
        <v>45</v>
      </c>
      <c r="L4" s="106" t="s">
        <v>46</v>
      </c>
      <c r="M4" s="106" t="s">
        <v>47</v>
      </c>
      <c r="N4" s="106" t="s">
        <v>48</v>
      </c>
      <c r="O4" s="106" t="s">
        <v>49</v>
      </c>
      <c r="P4" s="106" t="s">
        <v>50</v>
      </c>
      <c r="Q4" s="106" t="s">
        <v>51</v>
      </c>
      <c r="R4" s="106" t="s">
        <v>52</v>
      </c>
      <c r="S4" s="106" t="s">
        <v>53</v>
      </c>
      <c r="T4" s="106" t="s">
        <v>54</v>
      </c>
      <c r="U4" s="106" t="s">
        <v>55</v>
      </c>
      <c r="V4" s="107" t="s">
        <v>56</v>
      </c>
      <c r="W4" s="107" t="s">
        <v>57</v>
      </c>
      <c r="X4" s="107" t="s">
        <v>58</v>
      </c>
      <c r="Y4" s="105"/>
    </row>
    <row r="5" spans="2:25" x14ac:dyDescent="0.25">
      <c r="B5" s="134" t="s">
        <v>59</v>
      </c>
      <c r="C5" s="135" t="s">
        <v>59</v>
      </c>
      <c r="D5" s="135">
        <v>5</v>
      </c>
      <c r="E5" s="135">
        <v>4</v>
      </c>
      <c r="F5" s="135">
        <v>8</v>
      </c>
      <c r="G5" s="135">
        <v>49</v>
      </c>
      <c r="H5" s="135">
        <v>38</v>
      </c>
      <c r="I5" s="135">
        <v>37</v>
      </c>
      <c r="J5" s="135">
        <v>37</v>
      </c>
      <c r="K5" s="135">
        <v>45</v>
      </c>
      <c r="L5" s="135">
        <v>37</v>
      </c>
      <c r="M5" s="135">
        <v>14</v>
      </c>
      <c r="N5" s="135">
        <v>34</v>
      </c>
      <c r="O5" s="135">
        <v>33</v>
      </c>
      <c r="P5" s="135">
        <v>141</v>
      </c>
      <c r="Q5" s="135">
        <v>92</v>
      </c>
      <c r="R5" s="135">
        <v>80</v>
      </c>
      <c r="S5" s="135">
        <v>63</v>
      </c>
      <c r="T5" s="135">
        <v>50</v>
      </c>
      <c r="U5" s="136">
        <v>70</v>
      </c>
      <c r="V5" s="135">
        <v>117</v>
      </c>
      <c r="W5" s="135">
        <v>137</v>
      </c>
      <c r="X5" s="135">
        <v>167</v>
      </c>
      <c r="Y5" s="137">
        <f>SUM(Tabla25[[#This Row],[2002]:[2024]])</f>
        <v>1258</v>
      </c>
    </row>
    <row r="6" spans="2:25" x14ac:dyDescent="0.25">
      <c r="B6" s="134" t="s">
        <v>59</v>
      </c>
      <c r="C6" s="135" t="s">
        <v>59</v>
      </c>
      <c r="D6" s="135" t="s">
        <v>59</v>
      </c>
      <c r="E6" s="135">
        <v>1</v>
      </c>
      <c r="F6" s="135">
        <v>1</v>
      </c>
      <c r="G6" s="135">
        <v>1</v>
      </c>
      <c r="H6" s="135">
        <v>1</v>
      </c>
      <c r="I6" s="135" t="s">
        <v>59</v>
      </c>
      <c r="J6" s="135" t="s">
        <v>59</v>
      </c>
      <c r="K6" s="135">
        <v>3</v>
      </c>
      <c r="L6" s="135">
        <v>7</v>
      </c>
      <c r="M6" s="135">
        <v>23</v>
      </c>
      <c r="N6" s="135">
        <v>16</v>
      </c>
      <c r="O6" s="135">
        <v>8</v>
      </c>
      <c r="P6" s="135">
        <v>32</v>
      </c>
      <c r="Q6" s="135">
        <v>11</v>
      </c>
      <c r="R6" s="135">
        <v>26</v>
      </c>
      <c r="S6" s="135">
        <v>14</v>
      </c>
      <c r="T6" s="135">
        <v>14</v>
      </c>
      <c r="U6" s="136">
        <v>22</v>
      </c>
      <c r="V6" s="135">
        <v>14</v>
      </c>
      <c r="W6" s="135">
        <v>37</v>
      </c>
      <c r="X6" s="135">
        <v>58</v>
      </c>
      <c r="Y6" s="137">
        <f>SUM(Tabla25[[#This Row],[2002]:[2024]])</f>
        <v>289</v>
      </c>
    </row>
    <row r="7" spans="2:25" x14ac:dyDescent="0.25">
      <c r="B7" s="134">
        <v>2</v>
      </c>
      <c r="C7" s="135">
        <v>1</v>
      </c>
      <c r="D7" s="135">
        <v>1</v>
      </c>
      <c r="E7" s="135">
        <v>1</v>
      </c>
      <c r="F7" s="135">
        <v>3</v>
      </c>
      <c r="G7" s="135">
        <v>1</v>
      </c>
      <c r="H7" s="135" t="s">
        <v>59</v>
      </c>
      <c r="I7" s="135">
        <v>4</v>
      </c>
      <c r="J7" s="135">
        <v>8</v>
      </c>
      <c r="K7" s="135">
        <v>13</v>
      </c>
      <c r="L7" s="135">
        <v>11</v>
      </c>
      <c r="M7" s="135">
        <v>5</v>
      </c>
      <c r="N7" s="135">
        <v>12</v>
      </c>
      <c r="O7" s="135">
        <v>10</v>
      </c>
      <c r="P7" s="135">
        <v>13</v>
      </c>
      <c r="Q7" s="135">
        <v>10</v>
      </c>
      <c r="R7" s="135">
        <v>34</v>
      </c>
      <c r="S7" s="135">
        <v>3</v>
      </c>
      <c r="T7" s="135">
        <v>5</v>
      </c>
      <c r="U7" s="136">
        <v>4</v>
      </c>
      <c r="V7" s="135">
        <v>6</v>
      </c>
      <c r="W7" s="135">
        <v>5</v>
      </c>
      <c r="X7" s="135">
        <v>5</v>
      </c>
      <c r="Y7" s="137">
        <f>SUM(Tabla25[[#This Row],[2002]:[2024]])</f>
        <v>157</v>
      </c>
    </row>
    <row r="8" spans="2:25" x14ac:dyDescent="0.25">
      <c r="B8" s="134">
        <v>6</v>
      </c>
      <c r="C8" s="135">
        <v>4</v>
      </c>
      <c r="D8" s="135">
        <v>2</v>
      </c>
      <c r="E8" s="135">
        <v>4</v>
      </c>
      <c r="F8" s="135">
        <v>3</v>
      </c>
      <c r="G8" s="135">
        <v>2</v>
      </c>
      <c r="H8" s="135">
        <v>15</v>
      </c>
      <c r="I8" s="135">
        <v>19</v>
      </c>
      <c r="J8" s="135">
        <v>15</v>
      </c>
      <c r="K8" s="135">
        <v>13</v>
      </c>
      <c r="L8" s="135">
        <v>9</v>
      </c>
      <c r="M8" s="135">
        <v>7</v>
      </c>
      <c r="N8" s="135">
        <v>4</v>
      </c>
      <c r="O8" s="135">
        <v>1</v>
      </c>
      <c r="P8" s="135">
        <v>3</v>
      </c>
      <c r="Q8" s="135">
        <v>12</v>
      </c>
      <c r="R8" s="135">
        <v>2</v>
      </c>
      <c r="S8" s="135">
        <v>3</v>
      </c>
      <c r="T8" s="135">
        <v>6</v>
      </c>
      <c r="U8" s="136">
        <v>3</v>
      </c>
      <c r="V8" s="135">
        <v>6</v>
      </c>
      <c r="W8" s="135">
        <v>1</v>
      </c>
      <c r="X8" s="135" t="s">
        <v>59</v>
      </c>
      <c r="Y8" s="137">
        <f>SUM(Tabla25[[#This Row],[2002]:[2024]])</f>
        <v>140</v>
      </c>
    </row>
    <row r="9" spans="2:25" x14ac:dyDescent="0.25">
      <c r="B9" s="134">
        <v>6</v>
      </c>
      <c r="C9" s="135">
        <v>10</v>
      </c>
      <c r="D9" s="135">
        <v>2</v>
      </c>
      <c r="E9" s="135">
        <v>1</v>
      </c>
      <c r="F9" s="135">
        <v>6</v>
      </c>
      <c r="G9" s="135">
        <v>9</v>
      </c>
      <c r="H9" s="135">
        <v>7</v>
      </c>
      <c r="I9" s="135" t="s">
        <v>59</v>
      </c>
      <c r="J9" s="135">
        <v>1</v>
      </c>
      <c r="K9" s="135">
        <v>3</v>
      </c>
      <c r="L9" s="135" t="s">
        <v>59</v>
      </c>
      <c r="M9" s="135" t="s">
        <v>59</v>
      </c>
      <c r="N9" s="135">
        <v>1</v>
      </c>
      <c r="O9" s="135">
        <v>3</v>
      </c>
      <c r="P9" s="135">
        <v>1</v>
      </c>
      <c r="Q9" s="135">
        <v>4</v>
      </c>
      <c r="R9" s="135">
        <v>16</v>
      </c>
      <c r="S9" s="135">
        <v>9</v>
      </c>
      <c r="T9" s="135">
        <v>6</v>
      </c>
      <c r="U9" s="136">
        <v>3</v>
      </c>
      <c r="V9" s="135">
        <v>2</v>
      </c>
      <c r="W9" s="135">
        <v>5</v>
      </c>
      <c r="X9" s="135">
        <v>6</v>
      </c>
      <c r="Y9" s="137">
        <f>SUM(Tabla25[[#This Row],[2002]:[2024]])</f>
        <v>101</v>
      </c>
    </row>
    <row r="10" spans="2:25" x14ac:dyDescent="0.25">
      <c r="B10" s="134" t="s">
        <v>59</v>
      </c>
      <c r="C10" s="135">
        <v>1</v>
      </c>
      <c r="D10" s="135">
        <v>2</v>
      </c>
      <c r="E10" s="135" t="s">
        <v>59</v>
      </c>
      <c r="F10" s="135" t="s">
        <v>59</v>
      </c>
      <c r="G10" s="135" t="s">
        <v>59</v>
      </c>
      <c r="H10" s="135">
        <v>1</v>
      </c>
      <c r="I10" s="135">
        <v>2</v>
      </c>
      <c r="J10" s="135">
        <v>3</v>
      </c>
      <c r="K10" s="135">
        <v>16</v>
      </c>
      <c r="L10" s="135">
        <v>1</v>
      </c>
      <c r="M10" s="135">
        <v>1</v>
      </c>
      <c r="N10" s="135">
        <v>2</v>
      </c>
      <c r="O10" s="135">
        <v>2</v>
      </c>
      <c r="P10" s="135" t="s">
        <v>59</v>
      </c>
      <c r="Q10" s="135">
        <v>2</v>
      </c>
      <c r="R10" s="135">
        <v>11</v>
      </c>
      <c r="S10" s="135">
        <v>5</v>
      </c>
      <c r="T10" s="135">
        <v>12</v>
      </c>
      <c r="U10" s="136" t="s">
        <v>59</v>
      </c>
      <c r="V10" s="135">
        <v>7</v>
      </c>
      <c r="W10" s="135">
        <v>2</v>
      </c>
      <c r="X10" s="135">
        <v>7</v>
      </c>
      <c r="Y10" s="137">
        <f>SUM(Tabla25[[#This Row],[2002]:[2024]])</f>
        <v>77</v>
      </c>
    </row>
    <row r="11" spans="2:25" x14ac:dyDescent="0.25">
      <c r="B11" s="134">
        <v>2</v>
      </c>
      <c r="C11" s="135" t="s">
        <v>59</v>
      </c>
      <c r="D11" s="135">
        <v>1</v>
      </c>
      <c r="E11" s="135" t="s">
        <v>59</v>
      </c>
      <c r="F11" s="135" t="s">
        <v>59</v>
      </c>
      <c r="G11" s="135" t="s">
        <v>59</v>
      </c>
      <c r="H11" s="135">
        <v>8</v>
      </c>
      <c r="I11" s="135" t="s">
        <v>59</v>
      </c>
      <c r="J11" s="135" t="s">
        <v>59</v>
      </c>
      <c r="K11" s="135" t="s">
        <v>59</v>
      </c>
      <c r="L11" s="135" t="s">
        <v>59</v>
      </c>
      <c r="M11" s="135" t="s">
        <v>59</v>
      </c>
      <c r="N11" s="135" t="s">
        <v>59</v>
      </c>
      <c r="O11" s="135">
        <v>5</v>
      </c>
      <c r="P11" s="135" t="s">
        <v>59</v>
      </c>
      <c r="Q11" s="135">
        <v>3</v>
      </c>
      <c r="R11" s="135">
        <v>3</v>
      </c>
      <c r="S11" s="135" t="s">
        <v>59</v>
      </c>
      <c r="T11" s="135">
        <v>6</v>
      </c>
      <c r="U11" s="136">
        <v>2</v>
      </c>
      <c r="V11" s="135">
        <v>5</v>
      </c>
      <c r="W11" s="135">
        <v>4</v>
      </c>
      <c r="X11" s="135">
        <v>5</v>
      </c>
      <c r="Y11" s="137">
        <f>SUM(Tabla25[[#This Row],[2002]:[2024]])</f>
        <v>44</v>
      </c>
    </row>
    <row r="12" spans="2:25" x14ac:dyDescent="0.25">
      <c r="B12" s="134" t="s">
        <v>59</v>
      </c>
      <c r="C12" s="135" t="s">
        <v>59</v>
      </c>
      <c r="D12" s="135" t="s">
        <v>59</v>
      </c>
      <c r="E12" s="135" t="s">
        <v>59</v>
      </c>
      <c r="F12" s="135" t="s">
        <v>59</v>
      </c>
      <c r="G12" s="135" t="s">
        <v>59</v>
      </c>
      <c r="H12" s="135" t="s">
        <v>59</v>
      </c>
      <c r="I12" s="135" t="s">
        <v>59</v>
      </c>
      <c r="J12" s="135">
        <v>6</v>
      </c>
      <c r="K12" s="135">
        <v>10</v>
      </c>
      <c r="L12" s="135">
        <v>7</v>
      </c>
      <c r="M12" s="135" t="s">
        <v>59</v>
      </c>
      <c r="N12" s="135">
        <v>1</v>
      </c>
      <c r="O12" s="135" t="s">
        <v>59</v>
      </c>
      <c r="P12" s="135">
        <v>1</v>
      </c>
      <c r="Q12" s="135">
        <v>2</v>
      </c>
      <c r="R12" s="135">
        <v>5</v>
      </c>
      <c r="S12" s="135" t="s">
        <v>59</v>
      </c>
      <c r="T12" s="135">
        <v>2</v>
      </c>
      <c r="U12" s="136">
        <v>1</v>
      </c>
      <c r="V12" s="135">
        <v>1</v>
      </c>
      <c r="W12" s="135" t="s">
        <v>59</v>
      </c>
      <c r="X12" s="135">
        <v>1</v>
      </c>
      <c r="Y12" s="137">
        <f>SUM(Tabla25[[#This Row],[2002]:[2024]])</f>
        <v>37</v>
      </c>
    </row>
    <row r="13" spans="2:25" x14ac:dyDescent="0.25">
      <c r="B13" s="134" t="s">
        <v>59</v>
      </c>
      <c r="C13" s="135">
        <v>1</v>
      </c>
      <c r="D13" s="135" t="s">
        <v>59</v>
      </c>
      <c r="E13" s="135" t="s">
        <v>59</v>
      </c>
      <c r="F13" s="135" t="s">
        <v>59</v>
      </c>
      <c r="G13" s="135">
        <v>2</v>
      </c>
      <c r="H13" s="135">
        <v>1</v>
      </c>
      <c r="I13" s="135">
        <v>2</v>
      </c>
      <c r="J13" s="135">
        <v>6</v>
      </c>
      <c r="K13" s="135">
        <v>2</v>
      </c>
      <c r="L13" s="135">
        <v>2</v>
      </c>
      <c r="M13" s="135" t="s">
        <v>59</v>
      </c>
      <c r="N13" s="135" t="s">
        <v>59</v>
      </c>
      <c r="O13" s="135" t="s">
        <v>59</v>
      </c>
      <c r="P13" s="135" t="s">
        <v>59</v>
      </c>
      <c r="Q13" s="135" t="s">
        <v>59</v>
      </c>
      <c r="R13" s="135">
        <v>5</v>
      </c>
      <c r="S13" s="135" t="s">
        <v>59</v>
      </c>
      <c r="T13" s="135">
        <v>3</v>
      </c>
      <c r="U13" s="136">
        <v>1</v>
      </c>
      <c r="V13" s="135">
        <v>1</v>
      </c>
      <c r="W13" s="135">
        <v>1</v>
      </c>
      <c r="X13" s="135">
        <v>9</v>
      </c>
      <c r="Y13" s="137">
        <f>SUM(Tabla25[[#This Row],[2002]:[2024]])</f>
        <v>36</v>
      </c>
    </row>
    <row r="14" spans="2:25" x14ac:dyDescent="0.25">
      <c r="B14" s="134" t="s">
        <v>59</v>
      </c>
      <c r="C14" s="135" t="s">
        <v>59</v>
      </c>
      <c r="D14" s="135" t="s">
        <v>59</v>
      </c>
      <c r="E14" s="135" t="s">
        <v>59</v>
      </c>
      <c r="F14" s="135">
        <v>3</v>
      </c>
      <c r="G14" s="135">
        <v>5</v>
      </c>
      <c r="H14" s="135">
        <v>4</v>
      </c>
      <c r="I14" s="135" t="s">
        <v>59</v>
      </c>
      <c r="J14" s="135" t="s">
        <v>59</v>
      </c>
      <c r="K14" s="135" t="s">
        <v>59</v>
      </c>
      <c r="L14" s="135" t="s">
        <v>59</v>
      </c>
      <c r="M14" s="135" t="s">
        <v>59</v>
      </c>
      <c r="N14" s="135" t="s">
        <v>59</v>
      </c>
      <c r="O14" s="135">
        <v>1</v>
      </c>
      <c r="P14" s="135">
        <v>1</v>
      </c>
      <c r="Q14" s="135" t="s">
        <v>59</v>
      </c>
      <c r="R14" s="135" t="s">
        <v>59</v>
      </c>
      <c r="S14" s="135">
        <v>10</v>
      </c>
      <c r="T14" s="135">
        <v>2</v>
      </c>
      <c r="U14" s="136" t="s">
        <v>59</v>
      </c>
      <c r="V14" s="135" t="s">
        <v>59</v>
      </c>
      <c r="W14" s="135" t="s">
        <v>59</v>
      </c>
      <c r="X14" s="135">
        <v>3</v>
      </c>
      <c r="Y14" s="137">
        <f>SUM(Tabla25[[#This Row],[2002]:[2024]])</f>
        <v>29</v>
      </c>
    </row>
    <row r="15" spans="2:25" x14ac:dyDescent="0.25">
      <c r="B15" s="134" t="s">
        <v>59</v>
      </c>
      <c r="C15" s="135" t="s">
        <v>59</v>
      </c>
      <c r="D15" s="135">
        <v>1</v>
      </c>
      <c r="E15" s="135">
        <v>1</v>
      </c>
      <c r="F15" s="135" t="s">
        <v>59</v>
      </c>
      <c r="G15" s="135" t="s">
        <v>59</v>
      </c>
      <c r="H15" s="135">
        <v>1</v>
      </c>
      <c r="I15" s="135" t="s">
        <v>59</v>
      </c>
      <c r="J15" s="135">
        <v>3</v>
      </c>
      <c r="K15" s="135">
        <v>1</v>
      </c>
      <c r="L15" s="135">
        <v>9</v>
      </c>
      <c r="M15" s="135" t="s">
        <v>59</v>
      </c>
      <c r="N15" s="135" t="s">
        <v>59</v>
      </c>
      <c r="O15" s="135">
        <v>6</v>
      </c>
      <c r="P15" s="135" t="s">
        <v>59</v>
      </c>
      <c r="Q15" s="135" t="s">
        <v>59</v>
      </c>
      <c r="R15" s="135">
        <v>2</v>
      </c>
      <c r="S15" s="135">
        <v>1</v>
      </c>
      <c r="T15" s="135">
        <v>1</v>
      </c>
      <c r="U15" s="136">
        <v>1</v>
      </c>
      <c r="V15" s="135" t="s">
        <v>59</v>
      </c>
      <c r="W15" s="135" t="s">
        <v>59</v>
      </c>
      <c r="X15" s="135" t="s">
        <v>59</v>
      </c>
      <c r="Y15" s="137">
        <f>SUM(Tabla25[[#This Row],[2002]:[2024]])</f>
        <v>27</v>
      </c>
    </row>
    <row r="16" spans="2:25" x14ac:dyDescent="0.25">
      <c r="B16" s="134" t="s">
        <v>59</v>
      </c>
      <c r="C16" s="135" t="s">
        <v>59</v>
      </c>
      <c r="D16" s="135" t="s">
        <v>59</v>
      </c>
      <c r="E16" s="135" t="s">
        <v>59</v>
      </c>
      <c r="F16" s="135" t="s">
        <v>59</v>
      </c>
      <c r="G16" s="135">
        <v>1</v>
      </c>
      <c r="H16" s="135" t="s">
        <v>59</v>
      </c>
      <c r="I16" s="135" t="s">
        <v>59</v>
      </c>
      <c r="J16" s="135">
        <v>15</v>
      </c>
      <c r="K16" s="135">
        <v>1</v>
      </c>
      <c r="L16" s="135">
        <v>1</v>
      </c>
      <c r="M16" s="135" t="s">
        <v>59</v>
      </c>
      <c r="N16" s="135">
        <v>1</v>
      </c>
      <c r="O16" s="135" t="s">
        <v>59</v>
      </c>
      <c r="P16" s="135">
        <v>1</v>
      </c>
      <c r="Q16" s="135">
        <v>2</v>
      </c>
      <c r="R16" s="135">
        <v>1</v>
      </c>
      <c r="S16" s="135">
        <v>1</v>
      </c>
      <c r="T16" s="135" t="s">
        <v>59</v>
      </c>
      <c r="U16" s="136" t="s">
        <v>59</v>
      </c>
      <c r="V16" s="135" t="s">
        <v>59</v>
      </c>
      <c r="W16" s="135">
        <v>1</v>
      </c>
      <c r="X16" s="135" t="s">
        <v>59</v>
      </c>
      <c r="Y16" s="137">
        <f>SUM(Tabla25[[#This Row],[2002]:[2024]])</f>
        <v>25</v>
      </c>
    </row>
    <row r="17" spans="2:25" x14ac:dyDescent="0.25">
      <c r="B17" s="134">
        <v>1</v>
      </c>
      <c r="C17" s="135" t="s">
        <v>59</v>
      </c>
      <c r="D17" s="135">
        <v>3</v>
      </c>
      <c r="E17" s="135" t="s">
        <v>59</v>
      </c>
      <c r="F17" s="135" t="s">
        <v>59</v>
      </c>
      <c r="G17" s="135" t="s">
        <v>59</v>
      </c>
      <c r="H17" s="135" t="s">
        <v>59</v>
      </c>
      <c r="I17" s="135">
        <v>1</v>
      </c>
      <c r="J17" s="135" t="s">
        <v>59</v>
      </c>
      <c r="K17" s="135" t="s">
        <v>59</v>
      </c>
      <c r="L17" s="135" t="s">
        <v>59</v>
      </c>
      <c r="M17" s="135" t="s">
        <v>59</v>
      </c>
      <c r="N17" s="135" t="s">
        <v>59</v>
      </c>
      <c r="O17" s="135" t="s">
        <v>59</v>
      </c>
      <c r="P17" s="135">
        <v>1</v>
      </c>
      <c r="Q17" s="135">
        <v>1</v>
      </c>
      <c r="R17" s="135">
        <v>1</v>
      </c>
      <c r="S17" s="135">
        <v>4</v>
      </c>
      <c r="T17" s="135">
        <v>1</v>
      </c>
      <c r="U17" s="136" t="s">
        <v>59</v>
      </c>
      <c r="V17" s="135">
        <v>6</v>
      </c>
      <c r="W17" s="135">
        <v>5</v>
      </c>
      <c r="X17" s="135" t="s">
        <v>59</v>
      </c>
      <c r="Y17" s="137">
        <f>SUM(Tabla25[[#This Row],[2002]:[2024]])</f>
        <v>24</v>
      </c>
    </row>
    <row r="18" spans="2:25" x14ac:dyDescent="0.25">
      <c r="B18" s="134" t="s">
        <v>59</v>
      </c>
      <c r="C18" s="135" t="s">
        <v>59</v>
      </c>
      <c r="D18" s="135" t="s">
        <v>59</v>
      </c>
      <c r="E18" s="135" t="s">
        <v>59</v>
      </c>
      <c r="F18" s="135" t="s">
        <v>59</v>
      </c>
      <c r="G18" s="135" t="s">
        <v>59</v>
      </c>
      <c r="H18" s="135" t="s">
        <v>59</v>
      </c>
      <c r="I18" s="135" t="s">
        <v>59</v>
      </c>
      <c r="J18" s="135" t="s">
        <v>59</v>
      </c>
      <c r="K18" s="135" t="s">
        <v>59</v>
      </c>
      <c r="L18" s="135" t="s">
        <v>59</v>
      </c>
      <c r="M18" s="135">
        <v>5</v>
      </c>
      <c r="N18" s="135">
        <v>3</v>
      </c>
      <c r="O18" s="135">
        <v>1</v>
      </c>
      <c r="P18" s="135">
        <v>1</v>
      </c>
      <c r="Q18" s="135">
        <v>1</v>
      </c>
      <c r="R18" s="135">
        <v>6</v>
      </c>
      <c r="S18" s="135" t="s">
        <v>59</v>
      </c>
      <c r="T18" s="135">
        <v>4</v>
      </c>
      <c r="U18" s="136">
        <v>1</v>
      </c>
      <c r="V18" s="135" t="s">
        <v>59</v>
      </c>
      <c r="W18" s="135" t="s">
        <v>59</v>
      </c>
      <c r="X18" s="135">
        <v>1</v>
      </c>
      <c r="Y18" s="137">
        <f>SUM(Tabla25[[#This Row],[2002]:[2024]])</f>
        <v>23</v>
      </c>
    </row>
    <row r="19" spans="2:25" x14ac:dyDescent="0.25">
      <c r="B19" s="134">
        <v>1</v>
      </c>
      <c r="C19" s="135" t="s">
        <v>59</v>
      </c>
      <c r="D19" s="135">
        <v>1</v>
      </c>
      <c r="E19" s="135" t="s">
        <v>59</v>
      </c>
      <c r="F19" s="135" t="s">
        <v>59</v>
      </c>
      <c r="G19" s="135" t="s">
        <v>59</v>
      </c>
      <c r="H19" s="135" t="s">
        <v>59</v>
      </c>
      <c r="I19" s="135" t="s">
        <v>59</v>
      </c>
      <c r="J19" s="135" t="s">
        <v>59</v>
      </c>
      <c r="K19" s="135" t="s">
        <v>59</v>
      </c>
      <c r="L19" s="135" t="s">
        <v>59</v>
      </c>
      <c r="M19" s="135">
        <v>1</v>
      </c>
      <c r="N19" s="135">
        <v>1</v>
      </c>
      <c r="O19" s="135">
        <v>2</v>
      </c>
      <c r="P19" s="135">
        <v>1</v>
      </c>
      <c r="Q19" s="135" t="s">
        <v>59</v>
      </c>
      <c r="R19" s="135">
        <v>1</v>
      </c>
      <c r="S19" s="135" t="s">
        <v>59</v>
      </c>
      <c r="T19" s="135">
        <v>4</v>
      </c>
      <c r="U19" s="136">
        <v>3</v>
      </c>
      <c r="V19" s="135" t="s">
        <v>59</v>
      </c>
      <c r="W19" s="135">
        <v>1</v>
      </c>
      <c r="X19" s="135">
        <v>1</v>
      </c>
      <c r="Y19" s="137">
        <f>SUM(Tabla25[[#This Row],[2002]:[2024]])</f>
        <v>17</v>
      </c>
    </row>
    <row r="20" spans="2:25" x14ac:dyDescent="0.25">
      <c r="B20" s="134">
        <v>1</v>
      </c>
      <c r="C20" s="135" t="s">
        <v>59</v>
      </c>
      <c r="D20" s="135">
        <v>1</v>
      </c>
      <c r="E20" s="135" t="s">
        <v>59</v>
      </c>
      <c r="F20" s="135" t="s">
        <v>59</v>
      </c>
      <c r="G20" s="135">
        <v>1</v>
      </c>
      <c r="H20" s="135" t="s">
        <v>59</v>
      </c>
      <c r="I20" s="135">
        <v>1</v>
      </c>
      <c r="J20" s="135" t="s">
        <v>59</v>
      </c>
      <c r="K20" s="135" t="s">
        <v>59</v>
      </c>
      <c r="L20" s="135" t="s">
        <v>59</v>
      </c>
      <c r="M20" s="135">
        <v>1</v>
      </c>
      <c r="N20" s="135">
        <v>1</v>
      </c>
      <c r="O20" s="135" t="s">
        <v>59</v>
      </c>
      <c r="P20" s="135" t="s">
        <v>59</v>
      </c>
      <c r="Q20" s="135" t="s">
        <v>59</v>
      </c>
      <c r="R20" s="135" t="s">
        <v>59</v>
      </c>
      <c r="S20" s="135" t="s">
        <v>59</v>
      </c>
      <c r="T20" s="135" t="s">
        <v>59</v>
      </c>
      <c r="U20" s="136" t="s">
        <v>59</v>
      </c>
      <c r="V20" s="135">
        <v>1</v>
      </c>
      <c r="W20" s="135">
        <v>3</v>
      </c>
      <c r="X20" s="135">
        <v>6</v>
      </c>
      <c r="Y20" s="137">
        <f>SUM(Tabla25[[#This Row],[2002]:[2024]])</f>
        <v>16</v>
      </c>
    </row>
    <row r="21" spans="2:25" x14ac:dyDescent="0.25">
      <c r="B21" s="134" t="s">
        <v>59</v>
      </c>
      <c r="C21" s="135" t="s">
        <v>59</v>
      </c>
      <c r="D21" s="135" t="s">
        <v>59</v>
      </c>
      <c r="E21" s="135" t="s">
        <v>59</v>
      </c>
      <c r="F21" s="135" t="s">
        <v>59</v>
      </c>
      <c r="G21" s="135" t="s">
        <v>59</v>
      </c>
      <c r="H21" s="135" t="s">
        <v>59</v>
      </c>
      <c r="I21" s="135" t="s">
        <v>59</v>
      </c>
      <c r="J21" s="135" t="s">
        <v>59</v>
      </c>
      <c r="K21" s="135">
        <v>1</v>
      </c>
      <c r="L21" s="135" t="s">
        <v>59</v>
      </c>
      <c r="M21" s="135" t="s">
        <v>59</v>
      </c>
      <c r="N21" s="135" t="s">
        <v>59</v>
      </c>
      <c r="O21" s="135" t="s">
        <v>59</v>
      </c>
      <c r="P21" s="135" t="s">
        <v>59</v>
      </c>
      <c r="Q21" s="135" t="s">
        <v>59</v>
      </c>
      <c r="R21" s="135">
        <v>2</v>
      </c>
      <c r="S21" s="135" t="s">
        <v>59</v>
      </c>
      <c r="T21" s="135">
        <v>3</v>
      </c>
      <c r="U21" s="136" t="s">
        <v>59</v>
      </c>
      <c r="V21" s="135">
        <v>5</v>
      </c>
      <c r="W21" s="135">
        <v>1</v>
      </c>
      <c r="X21" s="135" t="s">
        <v>59</v>
      </c>
      <c r="Y21" s="137">
        <f>SUM(Tabla25[[#This Row],[2002]:[2024]])</f>
        <v>12</v>
      </c>
    </row>
    <row r="22" spans="2:25" x14ac:dyDescent="0.25">
      <c r="B22" s="134" t="s">
        <v>59</v>
      </c>
      <c r="C22" s="135">
        <v>1</v>
      </c>
      <c r="D22" s="135" t="s">
        <v>59</v>
      </c>
      <c r="E22" s="135" t="s">
        <v>59</v>
      </c>
      <c r="F22" s="135" t="s">
        <v>59</v>
      </c>
      <c r="G22" s="135">
        <v>5</v>
      </c>
      <c r="H22" s="135" t="s">
        <v>59</v>
      </c>
      <c r="I22" s="135" t="s">
        <v>59</v>
      </c>
      <c r="J22" s="135" t="s">
        <v>59</v>
      </c>
      <c r="K22" s="135" t="s">
        <v>59</v>
      </c>
      <c r="L22" s="135" t="s">
        <v>59</v>
      </c>
      <c r="M22" s="135" t="s">
        <v>59</v>
      </c>
      <c r="N22" s="135" t="s">
        <v>59</v>
      </c>
      <c r="O22" s="135" t="s">
        <v>59</v>
      </c>
      <c r="P22" s="135" t="s">
        <v>59</v>
      </c>
      <c r="Q22" s="135">
        <v>1</v>
      </c>
      <c r="R22" s="135" t="s">
        <v>59</v>
      </c>
      <c r="S22" s="135" t="s">
        <v>59</v>
      </c>
      <c r="T22" s="135" t="s">
        <v>59</v>
      </c>
      <c r="U22" s="136">
        <v>2</v>
      </c>
      <c r="V22" s="135">
        <v>1</v>
      </c>
      <c r="W22" s="135" t="s">
        <v>59</v>
      </c>
      <c r="X22" s="135">
        <v>2</v>
      </c>
      <c r="Y22" s="137">
        <f>SUM(Tabla25[[#This Row],[2002]:[2024]])</f>
        <v>12</v>
      </c>
    </row>
    <row r="23" spans="2:25" x14ac:dyDescent="0.25">
      <c r="B23" s="134" t="s">
        <v>59</v>
      </c>
      <c r="C23" s="135" t="s">
        <v>59</v>
      </c>
      <c r="D23" s="135" t="s">
        <v>59</v>
      </c>
      <c r="E23" s="135" t="s">
        <v>59</v>
      </c>
      <c r="F23" s="135" t="s">
        <v>59</v>
      </c>
      <c r="G23" s="135" t="s">
        <v>59</v>
      </c>
      <c r="H23" s="135" t="s">
        <v>59</v>
      </c>
      <c r="I23" s="135" t="s">
        <v>59</v>
      </c>
      <c r="J23" s="135" t="s">
        <v>59</v>
      </c>
      <c r="K23" s="135">
        <v>1</v>
      </c>
      <c r="L23" s="135" t="s">
        <v>59</v>
      </c>
      <c r="M23" s="135" t="s">
        <v>59</v>
      </c>
      <c r="N23" s="135" t="s">
        <v>59</v>
      </c>
      <c r="O23" s="135" t="s">
        <v>59</v>
      </c>
      <c r="P23" s="135" t="s">
        <v>59</v>
      </c>
      <c r="Q23" s="135">
        <v>2</v>
      </c>
      <c r="R23" s="135">
        <v>7</v>
      </c>
      <c r="S23" s="135" t="s">
        <v>59</v>
      </c>
      <c r="T23" s="135" t="s">
        <v>59</v>
      </c>
      <c r="U23" s="136" t="s">
        <v>59</v>
      </c>
      <c r="V23" s="135" t="s">
        <v>59</v>
      </c>
      <c r="W23" s="135" t="s">
        <v>59</v>
      </c>
      <c r="X23" s="135" t="s">
        <v>59</v>
      </c>
      <c r="Y23" s="137">
        <f>SUM(Tabla25[[#This Row],[2002]:[2024]])</f>
        <v>10</v>
      </c>
    </row>
    <row r="24" spans="2:25" x14ac:dyDescent="0.25">
      <c r="B24" s="134" t="s">
        <v>59</v>
      </c>
      <c r="C24" s="135" t="s">
        <v>59</v>
      </c>
      <c r="D24" s="135" t="s">
        <v>59</v>
      </c>
      <c r="E24" s="135" t="s">
        <v>59</v>
      </c>
      <c r="F24" s="135" t="s">
        <v>59</v>
      </c>
      <c r="G24" s="135" t="s">
        <v>59</v>
      </c>
      <c r="H24" s="135" t="s">
        <v>59</v>
      </c>
      <c r="I24" s="135">
        <v>1</v>
      </c>
      <c r="J24" s="135" t="s">
        <v>59</v>
      </c>
      <c r="K24" s="135" t="s">
        <v>59</v>
      </c>
      <c r="L24" s="135" t="s">
        <v>59</v>
      </c>
      <c r="M24" s="135" t="s">
        <v>59</v>
      </c>
      <c r="N24" s="135" t="s">
        <v>59</v>
      </c>
      <c r="O24" s="135">
        <v>2</v>
      </c>
      <c r="P24" s="135" t="s">
        <v>59</v>
      </c>
      <c r="Q24" s="135" t="s">
        <v>59</v>
      </c>
      <c r="R24" s="135">
        <v>2</v>
      </c>
      <c r="S24" s="135" t="s">
        <v>59</v>
      </c>
      <c r="T24" s="135">
        <v>2</v>
      </c>
      <c r="U24" s="136">
        <v>1</v>
      </c>
      <c r="V24" s="135" t="s">
        <v>59</v>
      </c>
      <c r="W24" s="135">
        <v>1</v>
      </c>
      <c r="X24" s="135" t="s">
        <v>59</v>
      </c>
      <c r="Y24" s="137">
        <f>SUM(Tabla25[[#This Row],[2002]:[2024]])</f>
        <v>9</v>
      </c>
    </row>
    <row r="25" spans="2:25" x14ac:dyDescent="0.25">
      <c r="B25" s="134" t="s">
        <v>59</v>
      </c>
      <c r="C25" s="135" t="s">
        <v>59</v>
      </c>
      <c r="D25" s="135" t="s">
        <v>59</v>
      </c>
      <c r="E25" s="135">
        <v>2</v>
      </c>
      <c r="F25" s="135">
        <v>2</v>
      </c>
      <c r="G25" s="135">
        <v>1</v>
      </c>
      <c r="H25" s="135" t="s">
        <v>59</v>
      </c>
      <c r="I25" s="135" t="s">
        <v>59</v>
      </c>
      <c r="J25" s="135">
        <v>1</v>
      </c>
      <c r="K25" s="135">
        <v>1</v>
      </c>
      <c r="L25" s="135" t="s">
        <v>59</v>
      </c>
      <c r="M25" s="135" t="s">
        <v>59</v>
      </c>
      <c r="N25" s="135" t="s">
        <v>59</v>
      </c>
      <c r="O25" s="135" t="s">
        <v>59</v>
      </c>
      <c r="P25" s="135" t="s">
        <v>59</v>
      </c>
      <c r="Q25" s="135" t="s">
        <v>59</v>
      </c>
      <c r="R25" s="135" t="s">
        <v>59</v>
      </c>
      <c r="S25" s="135" t="s">
        <v>59</v>
      </c>
      <c r="T25" s="135" t="s">
        <v>59</v>
      </c>
      <c r="U25" s="136" t="s">
        <v>59</v>
      </c>
      <c r="V25" s="135" t="s">
        <v>59</v>
      </c>
      <c r="W25" s="135" t="s">
        <v>59</v>
      </c>
      <c r="X25" s="135">
        <v>1</v>
      </c>
      <c r="Y25" s="137">
        <f>SUM(Tabla25[[#This Row],[2002]:[2024]])</f>
        <v>8</v>
      </c>
    </row>
    <row r="26" spans="2:25" x14ac:dyDescent="0.25">
      <c r="B26" s="134" t="s">
        <v>59</v>
      </c>
      <c r="C26" s="135" t="s">
        <v>59</v>
      </c>
      <c r="D26" s="135" t="s">
        <v>59</v>
      </c>
      <c r="E26" s="135" t="s">
        <v>59</v>
      </c>
      <c r="F26" s="135">
        <v>1</v>
      </c>
      <c r="G26" s="135" t="s">
        <v>59</v>
      </c>
      <c r="H26" s="135" t="s">
        <v>59</v>
      </c>
      <c r="I26" s="135" t="s">
        <v>59</v>
      </c>
      <c r="J26" s="135" t="s">
        <v>59</v>
      </c>
      <c r="K26" s="135" t="s">
        <v>59</v>
      </c>
      <c r="L26" s="135" t="s">
        <v>59</v>
      </c>
      <c r="M26" s="135" t="s">
        <v>59</v>
      </c>
      <c r="N26" s="135" t="s">
        <v>59</v>
      </c>
      <c r="O26" s="135" t="s">
        <v>59</v>
      </c>
      <c r="P26" s="135" t="s">
        <v>59</v>
      </c>
      <c r="Q26" s="135" t="s">
        <v>59</v>
      </c>
      <c r="R26" s="135" t="s">
        <v>59</v>
      </c>
      <c r="S26" s="135" t="s">
        <v>59</v>
      </c>
      <c r="T26" s="135" t="s">
        <v>59</v>
      </c>
      <c r="U26" s="136">
        <v>1</v>
      </c>
      <c r="V26" s="135" t="s">
        <v>59</v>
      </c>
      <c r="W26" s="135" t="s">
        <v>59</v>
      </c>
      <c r="X26" s="135">
        <v>5</v>
      </c>
      <c r="Y26" s="137">
        <f>SUM(Tabla25[[#This Row],[2002]:[2024]])</f>
        <v>7</v>
      </c>
    </row>
    <row r="27" spans="2:25" x14ac:dyDescent="0.25">
      <c r="B27" s="134">
        <v>1</v>
      </c>
      <c r="C27" s="135" t="s">
        <v>59</v>
      </c>
      <c r="D27" s="135" t="s">
        <v>59</v>
      </c>
      <c r="E27" s="135" t="s">
        <v>59</v>
      </c>
      <c r="F27" s="135" t="s">
        <v>59</v>
      </c>
      <c r="G27" s="135" t="s">
        <v>59</v>
      </c>
      <c r="H27" s="135" t="s">
        <v>59</v>
      </c>
      <c r="I27" s="135" t="s">
        <v>59</v>
      </c>
      <c r="J27" s="135" t="s">
        <v>59</v>
      </c>
      <c r="K27" s="135" t="s">
        <v>59</v>
      </c>
      <c r="L27" s="135" t="s">
        <v>59</v>
      </c>
      <c r="M27" s="135" t="s">
        <v>59</v>
      </c>
      <c r="N27" s="135" t="s">
        <v>59</v>
      </c>
      <c r="O27" s="135" t="s">
        <v>59</v>
      </c>
      <c r="P27" s="135" t="s">
        <v>59</v>
      </c>
      <c r="Q27" s="135" t="s">
        <v>59</v>
      </c>
      <c r="R27" s="135" t="s">
        <v>59</v>
      </c>
      <c r="S27" s="135">
        <v>3</v>
      </c>
      <c r="T27" s="135" t="s">
        <v>59</v>
      </c>
      <c r="U27" s="136" t="s">
        <v>59</v>
      </c>
      <c r="V27" s="135">
        <v>2</v>
      </c>
      <c r="W27" s="135" t="s">
        <v>59</v>
      </c>
      <c r="X27" s="135" t="s">
        <v>59</v>
      </c>
      <c r="Y27" s="137">
        <f>SUM(Tabla25[[#This Row],[2002]:[2024]])</f>
        <v>6</v>
      </c>
    </row>
    <row r="28" spans="2:25" x14ac:dyDescent="0.25">
      <c r="B28" s="134" t="s">
        <v>59</v>
      </c>
      <c r="C28" s="135" t="s">
        <v>59</v>
      </c>
      <c r="D28" s="135" t="s">
        <v>59</v>
      </c>
      <c r="E28" s="135" t="s">
        <v>59</v>
      </c>
      <c r="F28" s="135" t="s">
        <v>59</v>
      </c>
      <c r="G28" s="135" t="s">
        <v>59</v>
      </c>
      <c r="H28" s="135" t="s">
        <v>59</v>
      </c>
      <c r="I28" s="135" t="s">
        <v>59</v>
      </c>
      <c r="J28" s="135">
        <v>1</v>
      </c>
      <c r="K28" s="135" t="s">
        <v>59</v>
      </c>
      <c r="L28" s="135" t="s">
        <v>59</v>
      </c>
      <c r="M28" s="135" t="s">
        <v>59</v>
      </c>
      <c r="N28" s="135" t="s">
        <v>59</v>
      </c>
      <c r="O28" s="135" t="s">
        <v>59</v>
      </c>
      <c r="P28" s="135" t="s">
        <v>59</v>
      </c>
      <c r="Q28" s="135" t="s">
        <v>59</v>
      </c>
      <c r="R28" s="135" t="s">
        <v>59</v>
      </c>
      <c r="S28" s="135" t="s">
        <v>59</v>
      </c>
      <c r="T28" s="135">
        <v>2</v>
      </c>
      <c r="U28" s="136" t="s">
        <v>59</v>
      </c>
      <c r="V28" s="135" t="s">
        <v>59</v>
      </c>
      <c r="W28" s="135">
        <v>1</v>
      </c>
      <c r="X28" s="135">
        <v>1</v>
      </c>
      <c r="Y28" s="137">
        <f>SUM(Tabla25[[#This Row],[2002]:[2024]])</f>
        <v>5</v>
      </c>
    </row>
    <row r="29" spans="2:25" x14ac:dyDescent="0.25">
      <c r="B29" s="109" t="s">
        <v>59</v>
      </c>
      <c r="C29" s="109" t="s">
        <v>59</v>
      </c>
      <c r="D29" s="109" t="s">
        <v>59</v>
      </c>
      <c r="E29" s="109" t="s">
        <v>59</v>
      </c>
      <c r="F29" s="109" t="s">
        <v>59</v>
      </c>
      <c r="G29" s="109" t="s">
        <v>59</v>
      </c>
      <c r="H29" s="109" t="s">
        <v>59</v>
      </c>
      <c r="I29" s="109" t="s">
        <v>59</v>
      </c>
      <c r="J29" s="109">
        <v>4</v>
      </c>
      <c r="K29" s="109" t="s">
        <v>59</v>
      </c>
      <c r="L29" s="109">
        <v>1</v>
      </c>
      <c r="M29" s="109" t="s">
        <v>59</v>
      </c>
      <c r="N29" s="109" t="s">
        <v>59</v>
      </c>
      <c r="O29" s="109" t="s">
        <v>59</v>
      </c>
      <c r="P29" s="109" t="s">
        <v>59</v>
      </c>
      <c r="Q29" s="109" t="s">
        <v>59</v>
      </c>
      <c r="R29" s="109" t="s">
        <v>59</v>
      </c>
      <c r="S29" s="109" t="s">
        <v>59</v>
      </c>
      <c r="T29" s="109" t="s">
        <v>59</v>
      </c>
      <c r="U29" s="109" t="s">
        <v>59</v>
      </c>
      <c r="V29" s="109" t="s">
        <v>59</v>
      </c>
      <c r="W29" s="109" t="s">
        <v>59</v>
      </c>
      <c r="X29" s="109" t="s">
        <v>59</v>
      </c>
      <c r="Y29" s="137">
        <f>SUM(Tabla25[[#This Row],[2002]:[2024]])</f>
        <v>5</v>
      </c>
    </row>
    <row r="30" spans="2:25" x14ac:dyDescent="0.25">
      <c r="B30" s="109" t="s">
        <v>59</v>
      </c>
      <c r="C30" s="109" t="s">
        <v>59</v>
      </c>
      <c r="D30" s="109" t="s">
        <v>59</v>
      </c>
      <c r="E30" s="109" t="s">
        <v>59</v>
      </c>
      <c r="F30" s="109" t="s">
        <v>59</v>
      </c>
      <c r="G30" s="109" t="s">
        <v>59</v>
      </c>
      <c r="H30" s="109" t="s">
        <v>59</v>
      </c>
      <c r="I30" s="109" t="s">
        <v>59</v>
      </c>
      <c r="J30" s="109" t="s">
        <v>59</v>
      </c>
      <c r="K30" s="109" t="s">
        <v>59</v>
      </c>
      <c r="L30" s="109" t="s">
        <v>59</v>
      </c>
      <c r="M30" s="109" t="s">
        <v>59</v>
      </c>
      <c r="N30" s="109" t="s">
        <v>59</v>
      </c>
      <c r="O30" s="109" t="s">
        <v>59</v>
      </c>
      <c r="P30" s="109" t="s">
        <v>59</v>
      </c>
      <c r="Q30" s="109" t="s">
        <v>59</v>
      </c>
      <c r="R30" s="109" t="s">
        <v>59</v>
      </c>
      <c r="S30" s="109" t="s">
        <v>59</v>
      </c>
      <c r="T30" s="109" t="s">
        <v>59</v>
      </c>
      <c r="U30" s="109" t="s">
        <v>59</v>
      </c>
      <c r="V30" s="109">
        <v>2</v>
      </c>
      <c r="W30" s="109">
        <v>1</v>
      </c>
      <c r="X30" s="109" t="s">
        <v>59</v>
      </c>
      <c r="Y30" s="137">
        <f>SUM(Tabla25[[#This Row],[2002]:[2024]])</f>
        <v>3</v>
      </c>
    </row>
    <row r="31" spans="2:25" x14ac:dyDescent="0.25">
      <c r="B31" s="109" t="s">
        <v>59</v>
      </c>
      <c r="C31" s="109" t="s">
        <v>59</v>
      </c>
      <c r="D31" s="109" t="s">
        <v>59</v>
      </c>
      <c r="E31" s="109" t="s">
        <v>59</v>
      </c>
      <c r="F31" s="109" t="s">
        <v>59</v>
      </c>
      <c r="G31" s="109" t="s">
        <v>59</v>
      </c>
      <c r="H31" s="109" t="s">
        <v>59</v>
      </c>
      <c r="I31" s="109" t="s">
        <v>59</v>
      </c>
      <c r="J31" s="109" t="s">
        <v>59</v>
      </c>
      <c r="K31" s="109" t="s">
        <v>59</v>
      </c>
      <c r="L31" s="109" t="s">
        <v>59</v>
      </c>
      <c r="M31" s="109" t="s">
        <v>59</v>
      </c>
      <c r="N31" s="109" t="s">
        <v>59</v>
      </c>
      <c r="O31" s="109" t="s">
        <v>59</v>
      </c>
      <c r="P31" s="109" t="s">
        <v>59</v>
      </c>
      <c r="Q31" s="109" t="s">
        <v>59</v>
      </c>
      <c r="R31" s="109">
        <v>2</v>
      </c>
      <c r="S31" s="109" t="s">
        <v>59</v>
      </c>
      <c r="T31" s="109" t="s">
        <v>59</v>
      </c>
      <c r="U31" s="109" t="s">
        <v>59</v>
      </c>
      <c r="V31" s="109" t="s">
        <v>59</v>
      </c>
      <c r="W31" s="109">
        <v>1</v>
      </c>
      <c r="X31" s="109" t="s">
        <v>59</v>
      </c>
      <c r="Y31" s="137">
        <f>SUM(Tabla25[[#This Row],[2002]:[2024]])</f>
        <v>3</v>
      </c>
    </row>
    <row r="32" spans="2:25" x14ac:dyDescent="0.25">
      <c r="B32" s="109" t="s">
        <v>59</v>
      </c>
      <c r="C32" s="109" t="s">
        <v>59</v>
      </c>
      <c r="D32" s="109" t="s">
        <v>59</v>
      </c>
      <c r="E32" s="109">
        <v>1</v>
      </c>
      <c r="F32" s="109" t="s">
        <v>59</v>
      </c>
      <c r="G32" s="109" t="s">
        <v>59</v>
      </c>
      <c r="H32" s="109" t="s">
        <v>59</v>
      </c>
      <c r="I32" s="109" t="s">
        <v>59</v>
      </c>
      <c r="J32" s="109" t="s">
        <v>59</v>
      </c>
      <c r="K32" s="109" t="s">
        <v>59</v>
      </c>
      <c r="L32" s="109">
        <v>1</v>
      </c>
      <c r="M32" s="109" t="s">
        <v>59</v>
      </c>
      <c r="N32" s="109" t="s">
        <v>59</v>
      </c>
      <c r="O32" s="109" t="s">
        <v>59</v>
      </c>
      <c r="P32" s="109" t="s">
        <v>59</v>
      </c>
      <c r="Q32" s="109" t="s">
        <v>59</v>
      </c>
      <c r="R32" s="109" t="s">
        <v>59</v>
      </c>
      <c r="S32" s="109" t="s">
        <v>59</v>
      </c>
      <c r="T32" s="109" t="s">
        <v>59</v>
      </c>
      <c r="U32" s="109" t="s">
        <v>59</v>
      </c>
      <c r="V32" s="109" t="s">
        <v>59</v>
      </c>
      <c r="W32" s="109" t="s">
        <v>59</v>
      </c>
      <c r="X32" s="109" t="s">
        <v>59</v>
      </c>
      <c r="Y32" s="137">
        <f>SUM(Tabla25[[#This Row],[2002]:[2024]])</f>
        <v>2</v>
      </c>
    </row>
    <row r="33" spans="2:25" x14ac:dyDescent="0.25">
      <c r="B33" s="109" t="s">
        <v>59</v>
      </c>
      <c r="C33" s="109" t="s">
        <v>59</v>
      </c>
      <c r="D33" s="109" t="s">
        <v>59</v>
      </c>
      <c r="E33" s="109" t="s">
        <v>59</v>
      </c>
      <c r="F33" s="109" t="s">
        <v>59</v>
      </c>
      <c r="G33" s="109" t="s">
        <v>59</v>
      </c>
      <c r="H33" s="109" t="s">
        <v>59</v>
      </c>
      <c r="I33" s="109" t="s">
        <v>59</v>
      </c>
      <c r="J33" s="109" t="s">
        <v>59</v>
      </c>
      <c r="K33" s="109" t="s">
        <v>59</v>
      </c>
      <c r="L33" s="109" t="s">
        <v>59</v>
      </c>
      <c r="M33" s="109" t="s">
        <v>59</v>
      </c>
      <c r="N33" s="109" t="s">
        <v>59</v>
      </c>
      <c r="O33" s="109">
        <v>1</v>
      </c>
      <c r="P33" s="109" t="s">
        <v>59</v>
      </c>
      <c r="Q33" s="109" t="s">
        <v>59</v>
      </c>
      <c r="R33" s="109" t="s">
        <v>59</v>
      </c>
      <c r="S33" s="109" t="s">
        <v>59</v>
      </c>
      <c r="T33" s="109" t="s">
        <v>59</v>
      </c>
      <c r="U33" s="109" t="s">
        <v>59</v>
      </c>
      <c r="V33" s="109" t="s">
        <v>59</v>
      </c>
      <c r="W33" s="109" t="s">
        <v>59</v>
      </c>
      <c r="X33" s="109" t="s">
        <v>59</v>
      </c>
      <c r="Y33" s="137">
        <f>SUM(Tabla25[[#This Row],[2002]:[2024]])</f>
        <v>1</v>
      </c>
    </row>
    <row r="34" spans="2:25" x14ac:dyDescent="0.25">
      <c r="B34" s="109" t="s">
        <v>59</v>
      </c>
      <c r="C34" s="109">
        <v>1</v>
      </c>
      <c r="D34" s="109" t="s">
        <v>59</v>
      </c>
      <c r="E34" s="109" t="s">
        <v>59</v>
      </c>
      <c r="F34" s="109" t="s">
        <v>59</v>
      </c>
      <c r="G34" s="109" t="s">
        <v>59</v>
      </c>
      <c r="H34" s="109" t="s">
        <v>59</v>
      </c>
      <c r="I34" s="109" t="s">
        <v>59</v>
      </c>
      <c r="J34" s="109" t="s">
        <v>59</v>
      </c>
      <c r="K34" s="109" t="s">
        <v>59</v>
      </c>
      <c r="L34" s="109" t="s">
        <v>59</v>
      </c>
      <c r="M34" s="109" t="s">
        <v>59</v>
      </c>
      <c r="N34" s="109" t="s">
        <v>59</v>
      </c>
      <c r="O34" s="109" t="s">
        <v>59</v>
      </c>
      <c r="P34" s="109" t="s">
        <v>59</v>
      </c>
      <c r="Q34" s="109" t="s">
        <v>59</v>
      </c>
      <c r="R34" s="109" t="s">
        <v>59</v>
      </c>
      <c r="S34" s="109" t="s">
        <v>59</v>
      </c>
      <c r="T34" s="109" t="s">
        <v>59</v>
      </c>
      <c r="U34" s="109" t="s">
        <v>59</v>
      </c>
      <c r="V34" s="109" t="s">
        <v>59</v>
      </c>
      <c r="W34" s="109" t="s">
        <v>59</v>
      </c>
      <c r="X34" s="109" t="s">
        <v>59</v>
      </c>
      <c r="Y34" s="137">
        <f>SUM(Tabla25[[#This Row],[2002]:[2024]])</f>
        <v>1</v>
      </c>
    </row>
    <row r="35" spans="2:25" x14ac:dyDescent="0.25">
      <c r="B35" s="114">
        <f>SUBTOTAL(109,B5:B34)</f>
        <v>20</v>
      </c>
      <c r="C35" s="114">
        <f t="shared" ref="C35:X35" si="0">SUBTOTAL(109,C5:C34)</f>
        <v>19</v>
      </c>
      <c r="D35" s="114">
        <f t="shared" si="0"/>
        <v>19</v>
      </c>
      <c r="E35" s="114">
        <f t="shared" si="0"/>
        <v>15</v>
      </c>
      <c r="F35" s="114">
        <f t="shared" si="0"/>
        <v>27</v>
      </c>
      <c r="G35" s="114">
        <f t="shared" si="0"/>
        <v>77</v>
      </c>
      <c r="H35" s="114">
        <f t="shared" si="0"/>
        <v>76</v>
      </c>
      <c r="I35" s="114">
        <f t="shared" si="0"/>
        <v>67</v>
      </c>
      <c r="J35" s="114">
        <f t="shared" si="0"/>
        <v>100</v>
      </c>
      <c r="K35" s="114">
        <f t="shared" si="0"/>
        <v>110</v>
      </c>
      <c r="L35" s="114">
        <f t="shared" si="0"/>
        <v>86</v>
      </c>
      <c r="M35" s="114">
        <f t="shared" si="0"/>
        <v>57</v>
      </c>
      <c r="N35" s="114">
        <f t="shared" si="0"/>
        <v>76</v>
      </c>
      <c r="O35" s="114">
        <f t="shared" si="0"/>
        <v>75</v>
      </c>
      <c r="P35" s="114">
        <f t="shared" si="0"/>
        <v>196</v>
      </c>
      <c r="Q35" s="114">
        <f t="shared" si="0"/>
        <v>143</v>
      </c>
      <c r="R35" s="114">
        <f t="shared" si="0"/>
        <v>206</v>
      </c>
      <c r="S35" s="114">
        <f t="shared" si="0"/>
        <v>116</v>
      </c>
      <c r="T35" s="114">
        <f t="shared" si="0"/>
        <v>123</v>
      </c>
      <c r="U35" s="114">
        <f t="shared" si="0"/>
        <v>115</v>
      </c>
      <c r="V35" s="114">
        <f t="shared" si="0"/>
        <v>176</v>
      </c>
      <c r="W35" s="114">
        <f t="shared" si="0"/>
        <v>207</v>
      </c>
      <c r="X35" s="114">
        <f t="shared" si="0"/>
        <v>278</v>
      </c>
      <c r="Y35" s="137">
        <f>SUM(Tabla25[[#This Row],[2002]:[2024]])</f>
        <v>2384</v>
      </c>
    </row>
  </sheetData>
  <mergeCells count="2">
    <mergeCell ref="B3:U3"/>
    <mergeCell ref="Y3:Y4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E97FF-744C-4236-827E-2AAE20C639CC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8BB93-2504-4EE7-8B09-A59EE9A5D04A}">
  <dimension ref="A1"/>
  <sheetViews>
    <sheetView workbookViewId="0">
      <selection activeCell="C4" sqref="C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B5271-AA15-483D-8662-64EB15F802C4}">
  <dimension ref="C3:G27"/>
  <sheetViews>
    <sheetView workbookViewId="0">
      <selection activeCell="C3" sqref="C3:G27"/>
    </sheetView>
  </sheetViews>
  <sheetFormatPr baseColWidth="10" defaultRowHeight="15" x14ac:dyDescent="0.25"/>
  <sheetData>
    <row r="3" spans="3:7" ht="60" x14ac:dyDescent="0.25">
      <c r="C3" s="87" t="s">
        <v>73</v>
      </c>
      <c r="D3" s="88" t="s">
        <v>74</v>
      </c>
      <c r="E3" s="88" t="s">
        <v>75</v>
      </c>
      <c r="F3" s="88" t="s">
        <v>76</v>
      </c>
      <c r="G3" s="89" t="s">
        <v>34</v>
      </c>
    </row>
    <row r="4" spans="3:7" x14ac:dyDescent="0.25">
      <c r="C4" s="90" t="s">
        <v>36</v>
      </c>
      <c r="D4" s="66">
        <v>0</v>
      </c>
      <c r="E4" s="66">
        <v>0</v>
      </c>
      <c r="F4" s="120">
        <v>336</v>
      </c>
      <c r="G4" s="93">
        <f>SUM(Tabla28[[#This Row],[En proceso 
de Notificación]:[Concluidas]])</f>
        <v>336</v>
      </c>
    </row>
    <row r="5" spans="3:7" x14ac:dyDescent="0.25">
      <c r="C5" s="90" t="s">
        <v>37</v>
      </c>
      <c r="D5" s="66">
        <v>0</v>
      </c>
      <c r="E5" s="66">
        <v>0</v>
      </c>
      <c r="F5" s="120">
        <v>540</v>
      </c>
      <c r="G5" s="93">
        <f>SUM(Tabla28[[#This Row],[En proceso 
de Notificación]:[Concluidas]])</f>
        <v>540</v>
      </c>
    </row>
    <row r="6" spans="3:7" x14ac:dyDescent="0.25">
      <c r="C6" s="90" t="s">
        <v>38</v>
      </c>
      <c r="D6" s="66">
        <v>0</v>
      </c>
      <c r="E6" s="66">
        <v>0</v>
      </c>
      <c r="F6" s="120">
        <v>221</v>
      </c>
      <c r="G6" s="93">
        <f>SUM(Tabla28[[#This Row],[En proceso 
de Notificación]:[Concluidas]])</f>
        <v>221</v>
      </c>
    </row>
    <row r="7" spans="3:7" x14ac:dyDescent="0.25">
      <c r="C7" s="90" t="s">
        <v>39</v>
      </c>
      <c r="D7" s="66">
        <v>0</v>
      </c>
      <c r="E7" s="66">
        <v>0</v>
      </c>
      <c r="F7" s="120">
        <v>144</v>
      </c>
      <c r="G7" s="93">
        <f>SUM(Tabla28[[#This Row],[En proceso 
de Notificación]:[Concluidas]])</f>
        <v>144</v>
      </c>
    </row>
    <row r="8" spans="3:7" x14ac:dyDescent="0.25">
      <c r="C8" s="90" t="s">
        <v>40</v>
      </c>
      <c r="D8" s="66">
        <v>0</v>
      </c>
      <c r="E8" s="66">
        <v>0</v>
      </c>
      <c r="F8" s="120">
        <v>357</v>
      </c>
      <c r="G8" s="93">
        <f>SUM(Tabla28[[#This Row],[En proceso 
de Notificación]:[Concluidas]])</f>
        <v>357</v>
      </c>
    </row>
    <row r="9" spans="3:7" x14ac:dyDescent="0.25">
      <c r="C9" s="90" t="s">
        <v>41</v>
      </c>
      <c r="D9" s="66">
        <v>0</v>
      </c>
      <c r="E9" s="66">
        <v>0</v>
      </c>
      <c r="F9" s="120">
        <v>384</v>
      </c>
      <c r="G9" s="93">
        <f>SUM(Tabla28[[#This Row],[En proceso 
de Notificación]:[Concluidas]])</f>
        <v>384</v>
      </c>
    </row>
    <row r="10" spans="3:7" x14ac:dyDescent="0.25">
      <c r="C10" s="90" t="s">
        <v>42</v>
      </c>
      <c r="D10" s="66">
        <v>0</v>
      </c>
      <c r="E10" s="66">
        <v>0</v>
      </c>
      <c r="F10" s="120">
        <v>211</v>
      </c>
      <c r="G10" s="93">
        <f>SUM(Tabla28[[#This Row],[En proceso 
de Notificación]:[Concluidas]])</f>
        <v>211</v>
      </c>
    </row>
    <row r="11" spans="3:7" x14ac:dyDescent="0.25">
      <c r="C11" s="90" t="s">
        <v>43</v>
      </c>
      <c r="D11" s="66">
        <v>0</v>
      </c>
      <c r="E11" s="66">
        <v>0</v>
      </c>
      <c r="F11" s="120">
        <v>382</v>
      </c>
      <c r="G11" s="93">
        <f>SUM(Tabla28[[#This Row],[En proceso 
de Notificación]:[Concluidas]])</f>
        <v>382</v>
      </c>
    </row>
    <row r="12" spans="3:7" x14ac:dyDescent="0.25">
      <c r="C12" s="90" t="s">
        <v>44</v>
      </c>
      <c r="D12" s="66">
        <v>0</v>
      </c>
      <c r="E12" s="66">
        <v>0</v>
      </c>
      <c r="F12" s="120">
        <v>439</v>
      </c>
      <c r="G12" s="93">
        <f>SUM(Tabla28[[#This Row],[En proceso 
de Notificación]:[Concluidas]])</f>
        <v>439</v>
      </c>
    </row>
    <row r="13" spans="3:7" x14ac:dyDescent="0.25">
      <c r="C13" s="90" t="s">
        <v>45</v>
      </c>
      <c r="D13" s="66">
        <v>0</v>
      </c>
      <c r="E13" s="66">
        <v>0</v>
      </c>
      <c r="F13" s="120">
        <v>409</v>
      </c>
      <c r="G13" s="93">
        <f>SUM(Tabla28[[#This Row],[En proceso 
de Notificación]:[Concluidas]])</f>
        <v>409</v>
      </c>
    </row>
    <row r="14" spans="3:7" x14ac:dyDescent="0.25">
      <c r="C14" s="90" t="s">
        <v>46</v>
      </c>
      <c r="D14" s="66">
        <v>0</v>
      </c>
      <c r="E14" s="66">
        <v>0</v>
      </c>
      <c r="F14" s="120">
        <v>591</v>
      </c>
      <c r="G14" s="93">
        <f>SUM(Tabla28[[#This Row],[En proceso 
de Notificación]:[Concluidas]])</f>
        <v>591</v>
      </c>
    </row>
    <row r="15" spans="3:7" x14ac:dyDescent="0.25">
      <c r="C15" s="90" t="s">
        <v>47</v>
      </c>
      <c r="D15" s="66">
        <v>0</v>
      </c>
      <c r="E15" s="66">
        <v>0</v>
      </c>
      <c r="F15" s="120">
        <v>783</v>
      </c>
      <c r="G15" s="93">
        <f>SUM(Tabla28[[#This Row],[En proceso 
de Notificación]:[Concluidas]])</f>
        <v>783</v>
      </c>
    </row>
    <row r="16" spans="3:7" x14ac:dyDescent="0.25">
      <c r="C16" s="90" t="s">
        <v>48</v>
      </c>
      <c r="D16" s="66">
        <v>0</v>
      </c>
      <c r="E16" s="66">
        <v>0</v>
      </c>
      <c r="F16" s="120">
        <v>1208</v>
      </c>
      <c r="G16" s="93">
        <f>SUM(Tabla28[[#This Row],[En proceso 
de Notificación]:[Concluidas]])</f>
        <v>1208</v>
      </c>
    </row>
    <row r="17" spans="3:7" x14ac:dyDescent="0.25">
      <c r="C17" s="90" t="s">
        <v>49</v>
      </c>
      <c r="D17" s="66">
        <v>0</v>
      </c>
      <c r="E17" s="66">
        <v>0</v>
      </c>
      <c r="F17" s="120">
        <v>377</v>
      </c>
      <c r="G17" s="93">
        <f>SUM(Tabla28[[#This Row],[En proceso 
de Notificación]:[Concluidas]])</f>
        <v>377</v>
      </c>
    </row>
    <row r="18" spans="3:7" x14ac:dyDescent="0.25">
      <c r="C18" s="90" t="s">
        <v>50</v>
      </c>
      <c r="D18" s="66">
        <v>0</v>
      </c>
      <c r="E18" s="66">
        <v>0</v>
      </c>
      <c r="F18" s="120">
        <v>643</v>
      </c>
      <c r="G18" s="93">
        <f>SUM(Tabla28[[#This Row],[En proceso 
de Notificación]:[Concluidas]])</f>
        <v>643</v>
      </c>
    </row>
    <row r="19" spans="3:7" x14ac:dyDescent="0.25">
      <c r="C19" s="90" t="s">
        <v>51</v>
      </c>
      <c r="D19" s="66">
        <v>0</v>
      </c>
      <c r="E19" s="66">
        <v>0</v>
      </c>
      <c r="F19" s="120">
        <v>204</v>
      </c>
      <c r="G19" s="93">
        <f>SUM(Tabla28[[#This Row],[En proceso 
de Notificación]:[Concluidas]])</f>
        <v>204</v>
      </c>
    </row>
    <row r="20" spans="3:7" x14ac:dyDescent="0.25">
      <c r="C20" s="90" t="s">
        <v>52</v>
      </c>
      <c r="D20" s="66">
        <v>0</v>
      </c>
      <c r="E20" s="66">
        <v>0</v>
      </c>
      <c r="F20" s="120">
        <v>147</v>
      </c>
      <c r="G20" s="93">
        <f>SUM(Tabla28[[#This Row],[En proceso 
de Notificación]:[Concluidas]])</f>
        <v>147</v>
      </c>
    </row>
    <row r="21" spans="3:7" x14ac:dyDescent="0.25">
      <c r="C21" s="90" t="s">
        <v>53</v>
      </c>
      <c r="D21" s="66">
        <v>0</v>
      </c>
      <c r="E21" s="66">
        <v>0</v>
      </c>
      <c r="F21" s="120">
        <v>194</v>
      </c>
      <c r="G21" s="93">
        <f>SUM(Tabla28[[#This Row],[En proceso 
de Notificación]:[Concluidas]])</f>
        <v>194</v>
      </c>
    </row>
    <row r="22" spans="3:7" x14ac:dyDescent="0.25">
      <c r="C22" s="90" t="s">
        <v>54</v>
      </c>
      <c r="D22" s="66">
        <v>0</v>
      </c>
      <c r="E22" s="66">
        <v>0</v>
      </c>
      <c r="F22" s="120">
        <v>204</v>
      </c>
      <c r="G22" s="93">
        <f>SUM(Tabla28[[#This Row],[En proceso 
de Notificación]:[Concluidas]])</f>
        <v>204</v>
      </c>
    </row>
    <row r="23" spans="3:7" x14ac:dyDescent="0.25">
      <c r="C23" s="90" t="s">
        <v>55</v>
      </c>
      <c r="D23" s="66">
        <v>0</v>
      </c>
      <c r="E23" s="66">
        <v>0</v>
      </c>
      <c r="F23" s="120">
        <v>181</v>
      </c>
      <c r="G23" s="93">
        <f>SUM(Tabla28[[#This Row],[En proceso 
de Notificación]:[Concluidas]])</f>
        <v>181</v>
      </c>
    </row>
    <row r="24" spans="3:7" x14ac:dyDescent="0.25">
      <c r="C24" s="90" t="s">
        <v>56</v>
      </c>
      <c r="D24" s="66">
        <v>0</v>
      </c>
      <c r="E24" s="66">
        <v>0</v>
      </c>
      <c r="F24" s="120">
        <v>111</v>
      </c>
      <c r="G24" s="93">
        <f>SUM(Tabla28[[#This Row],[En proceso 
de Notificación]:[Concluidas]])</f>
        <v>111</v>
      </c>
    </row>
    <row r="25" spans="3:7" x14ac:dyDescent="0.25">
      <c r="C25" s="90" t="s">
        <v>57</v>
      </c>
      <c r="D25" s="66">
        <v>0</v>
      </c>
      <c r="E25" s="66">
        <v>0</v>
      </c>
      <c r="F25" s="120">
        <v>408</v>
      </c>
      <c r="G25" s="93">
        <f>SUM(Tabla28[[#This Row],[En proceso 
de Notificación]:[Concluidas]])</f>
        <v>408</v>
      </c>
    </row>
    <row r="26" spans="3:7" x14ac:dyDescent="0.25">
      <c r="C26" s="90" t="s">
        <v>58</v>
      </c>
      <c r="D26" s="66">
        <v>91</v>
      </c>
      <c r="E26" s="66">
        <v>83</v>
      </c>
      <c r="F26" s="120">
        <v>0</v>
      </c>
      <c r="G26" s="93">
        <f>SUM(Tabla28[[#This Row],[En proceso 
de Notificación]:[Concluidas]])</f>
        <v>174</v>
      </c>
    </row>
    <row r="27" spans="3:7" x14ac:dyDescent="0.25">
      <c r="C27" s="98" t="s">
        <v>34</v>
      </c>
      <c r="D27" s="99">
        <f>SUBTOTAL(109,D4:D26)</f>
        <v>91</v>
      </c>
      <c r="E27" s="99">
        <f>SUBTOTAL(109,E4:E26)</f>
        <v>83</v>
      </c>
      <c r="F27" s="100">
        <f>SUBTOTAL(109,F4:F25)</f>
        <v>8474</v>
      </c>
      <c r="G27" s="93">
        <f>SUM(Tabla28[[#This Row],[En proceso 
de Notificación]:[Concluidas]])</f>
        <v>8648</v>
      </c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6BE05-F245-4867-9A38-A3B3853C4C2A}">
  <dimension ref="B3:Z35"/>
  <sheetViews>
    <sheetView workbookViewId="0">
      <selection activeCell="B3" sqref="B3:Z35"/>
    </sheetView>
  </sheetViews>
  <sheetFormatPr baseColWidth="10" defaultRowHeight="15" x14ac:dyDescent="0.25"/>
  <sheetData>
    <row r="3" spans="2:26" x14ac:dyDescent="0.25">
      <c r="B3" s="138" t="s">
        <v>0</v>
      </c>
      <c r="C3" s="139" t="s">
        <v>35</v>
      </c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40"/>
      <c r="X3" s="140"/>
      <c r="Y3" s="140"/>
      <c r="Z3" s="141" t="s">
        <v>34</v>
      </c>
    </row>
    <row r="4" spans="2:26" x14ac:dyDescent="0.25">
      <c r="B4" s="138"/>
      <c r="C4" s="142" t="s">
        <v>36</v>
      </c>
      <c r="D4" s="142" t="s">
        <v>37</v>
      </c>
      <c r="E4" s="142" t="s">
        <v>38</v>
      </c>
      <c r="F4" s="142" t="s">
        <v>39</v>
      </c>
      <c r="G4" s="142" t="s">
        <v>40</v>
      </c>
      <c r="H4" s="142" t="s">
        <v>41</v>
      </c>
      <c r="I4" s="142" t="s">
        <v>42</v>
      </c>
      <c r="J4" s="142" t="s">
        <v>43</v>
      </c>
      <c r="K4" s="142" t="s">
        <v>44</v>
      </c>
      <c r="L4" s="142" t="s">
        <v>45</v>
      </c>
      <c r="M4" s="142" t="s">
        <v>46</v>
      </c>
      <c r="N4" s="142" t="s">
        <v>47</v>
      </c>
      <c r="O4" s="142" t="s">
        <v>48</v>
      </c>
      <c r="P4" s="142" t="s">
        <v>49</v>
      </c>
      <c r="Q4" s="142" t="s">
        <v>50</v>
      </c>
      <c r="R4" s="142" t="s">
        <v>51</v>
      </c>
      <c r="S4" s="142" t="s">
        <v>52</v>
      </c>
      <c r="T4" s="142" t="s">
        <v>53</v>
      </c>
      <c r="U4" s="142" t="s">
        <v>54</v>
      </c>
      <c r="V4" s="142" t="s">
        <v>55</v>
      </c>
      <c r="W4" s="143" t="s">
        <v>56</v>
      </c>
      <c r="X4" s="143" t="s">
        <v>57</v>
      </c>
      <c r="Y4" s="143" t="s">
        <v>58</v>
      </c>
      <c r="Z4" s="141"/>
    </row>
    <row r="5" spans="2:26" ht="24.75" x14ac:dyDescent="0.25">
      <c r="B5" s="144" t="s">
        <v>4</v>
      </c>
      <c r="C5" s="145">
        <v>39</v>
      </c>
      <c r="D5" s="145">
        <v>148</v>
      </c>
      <c r="E5" s="145">
        <v>38</v>
      </c>
      <c r="F5" s="145">
        <v>30</v>
      </c>
      <c r="G5" s="145">
        <v>26</v>
      </c>
      <c r="H5" s="145">
        <v>56</v>
      </c>
      <c r="I5" s="145">
        <v>17</v>
      </c>
      <c r="J5" s="145">
        <v>48</v>
      </c>
      <c r="K5" s="145">
        <v>18</v>
      </c>
      <c r="L5" s="145">
        <v>37</v>
      </c>
      <c r="M5" s="145">
        <v>257</v>
      </c>
      <c r="N5" s="145">
        <v>332</v>
      </c>
      <c r="O5" s="145">
        <v>825</v>
      </c>
      <c r="P5" s="145">
        <v>203</v>
      </c>
      <c r="Q5" s="145">
        <v>270</v>
      </c>
      <c r="R5" s="145">
        <v>124</v>
      </c>
      <c r="S5" s="145">
        <v>134</v>
      </c>
      <c r="T5" s="145">
        <v>160</v>
      </c>
      <c r="U5" s="145">
        <v>153</v>
      </c>
      <c r="V5" s="145">
        <v>149</v>
      </c>
      <c r="W5" s="146">
        <v>101</v>
      </c>
      <c r="X5" s="146">
        <v>392</v>
      </c>
      <c r="Y5" s="146">
        <v>174</v>
      </c>
      <c r="Z5" s="147">
        <f>SUM(Tabla40[[#This Row],[2002]:[2024]])</f>
        <v>3731</v>
      </c>
    </row>
    <row r="6" spans="2:26" ht="41.25" x14ac:dyDescent="0.25">
      <c r="B6" s="144" t="s">
        <v>8</v>
      </c>
      <c r="C6" s="145">
        <v>62</v>
      </c>
      <c r="D6" s="145">
        <v>36</v>
      </c>
      <c r="E6" s="145">
        <v>30</v>
      </c>
      <c r="F6" s="145">
        <v>8</v>
      </c>
      <c r="G6" s="145">
        <v>65</v>
      </c>
      <c r="H6" s="145">
        <v>52</v>
      </c>
      <c r="I6" s="145">
        <v>13</v>
      </c>
      <c r="J6" s="145">
        <v>52</v>
      </c>
      <c r="K6" s="145">
        <v>62</v>
      </c>
      <c r="L6" s="145">
        <v>64</v>
      </c>
      <c r="M6" s="145">
        <v>166</v>
      </c>
      <c r="N6" s="145">
        <v>273</v>
      </c>
      <c r="O6" s="145">
        <v>221</v>
      </c>
      <c r="P6" s="145">
        <v>85</v>
      </c>
      <c r="Q6" s="145">
        <v>204</v>
      </c>
      <c r="R6" s="145">
        <v>42</v>
      </c>
      <c r="S6" s="145">
        <v>4</v>
      </c>
      <c r="T6" s="145">
        <v>3</v>
      </c>
      <c r="U6" s="145">
        <v>1</v>
      </c>
      <c r="V6" s="145">
        <v>4</v>
      </c>
      <c r="W6" s="145" t="s">
        <v>59</v>
      </c>
      <c r="X6" s="145" t="s">
        <v>59</v>
      </c>
      <c r="Y6" s="145" t="s">
        <v>59</v>
      </c>
      <c r="Z6" s="147">
        <f>SUM(Tabla40[[#This Row],[2002]:[2024]])</f>
        <v>1447</v>
      </c>
    </row>
    <row r="7" spans="2:26" ht="24.75" x14ac:dyDescent="0.25">
      <c r="B7" s="144" t="s">
        <v>6</v>
      </c>
      <c r="C7" s="145">
        <v>64</v>
      </c>
      <c r="D7" s="145">
        <v>74</v>
      </c>
      <c r="E7" s="145">
        <v>38</v>
      </c>
      <c r="F7" s="145">
        <v>19</v>
      </c>
      <c r="G7" s="145">
        <v>35</v>
      </c>
      <c r="H7" s="145">
        <v>61</v>
      </c>
      <c r="I7" s="145">
        <v>7</v>
      </c>
      <c r="J7" s="145">
        <v>73</v>
      </c>
      <c r="K7" s="145">
        <v>46</v>
      </c>
      <c r="L7" s="145">
        <v>70</v>
      </c>
      <c r="M7" s="145">
        <v>71</v>
      </c>
      <c r="N7" s="145">
        <v>33</v>
      </c>
      <c r="O7" s="145">
        <v>31</v>
      </c>
      <c r="P7" s="145">
        <v>37</v>
      </c>
      <c r="Q7" s="145">
        <v>27</v>
      </c>
      <c r="R7" s="145" t="s">
        <v>59</v>
      </c>
      <c r="S7" s="145">
        <v>1</v>
      </c>
      <c r="T7" s="145">
        <v>3</v>
      </c>
      <c r="U7" s="145">
        <v>5</v>
      </c>
      <c r="V7" s="145">
        <v>1</v>
      </c>
      <c r="W7" s="145" t="s">
        <v>59</v>
      </c>
      <c r="X7" s="145">
        <v>2</v>
      </c>
      <c r="Y7" s="145" t="s">
        <v>59</v>
      </c>
      <c r="Z7" s="147">
        <f>SUM(Tabla40[[#This Row],[2002]:[2024]])</f>
        <v>698</v>
      </c>
    </row>
    <row r="8" spans="2:26" ht="33" x14ac:dyDescent="0.25">
      <c r="B8" s="144" t="s">
        <v>13</v>
      </c>
      <c r="C8" s="145">
        <v>4</v>
      </c>
      <c r="D8" s="145">
        <v>13</v>
      </c>
      <c r="E8" s="145">
        <v>1</v>
      </c>
      <c r="F8" s="145">
        <v>19</v>
      </c>
      <c r="G8" s="145">
        <v>32</v>
      </c>
      <c r="H8" s="145">
        <v>68</v>
      </c>
      <c r="I8" s="145">
        <v>70</v>
      </c>
      <c r="J8" s="145">
        <v>33</v>
      </c>
      <c r="K8" s="145">
        <v>64</v>
      </c>
      <c r="L8" s="145">
        <v>61</v>
      </c>
      <c r="M8" s="145" t="s">
        <v>59</v>
      </c>
      <c r="N8" s="145">
        <v>3</v>
      </c>
      <c r="O8" s="145">
        <v>2</v>
      </c>
      <c r="P8" s="145">
        <v>6</v>
      </c>
      <c r="Q8" s="145">
        <v>6</v>
      </c>
      <c r="R8" s="145" t="s">
        <v>59</v>
      </c>
      <c r="S8" s="145" t="s">
        <v>59</v>
      </c>
      <c r="T8" s="145">
        <v>7</v>
      </c>
      <c r="U8" s="145">
        <v>8</v>
      </c>
      <c r="V8" s="145">
        <v>5</v>
      </c>
      <c r="W8" s="145" t="s">
        <v>59</v>
      </c>
      <c r="X8" s="145" t="s">
        <v>59</v>
      </c>
      <c r="Y8" s="145" t="s">
        <v>59</v>
      </c>
      <c r="Z8" s="147">
        <f>SUM(Tabla40[[#This Row],[2002]:[2024]])</f>
        <v>402</v>
      </c>
    </row>
    <row r="9" spans="2:26" ht="24.75" x14ac:dyDescent="0.25">
      <c r="B9" s="144" t="s">
        <v>5</v>
      </c>
      <c r="C9" s="145">
        <v>10</v>
      </c>
      <c r="D9" s="145">
        <v>120</v>
      </c>
      <c r="E9" s="145">
        <v>13</v>
      </c>
      <c r="F9" s="145">
        <v>8</v>
      </c>
      <c r="G9" s="145">
        <v>29</v>
      </c>
      <c r="H9" s="145">
        <v>30</v>
      </c>
      <c r="I9" s="145">
        <v>21</v>
      </c>
      <c r="J9" s="145">
        <v>30</v>
      </c>
      <c r="K9" s="145">
        <v>15</v>
      </c>
      <c r="L9" s="145">
        <v>4</v>
      </c>
      <c r="M9" s="145" t="s">
        <v>59</v>
      </c>
      <c r="N9" s="145" t="s">
        <v>59</v>
      </c>
      <c r="O9" s="145" t="s">
        <v>59</v>
      </c>
      <c r="P9" s="145" t="s">
        <v>59</v>
      </c>
      <c r="Q9" s="145">
        <v>3</v>
      </c>
      <c r="R9" s="145" t="s">
        <v>59</v>
      </c>
      <c r="S9" s="145">
        <v>3</v>
      </c>
      <c r="T9" s="145" t="s">
        <v>59</v>
      </c>
      <c r="U9" s="145">
        <v>1</v>
      </c>
      <c r="V9" s="145" t="s">
        <v>59</v>
      </c>
      <c r="W9" s="145" t="s">
        <v>59</v>
      </c>
      <c r="X9" s="145" t="s">
        <v>59</v>
      </c>
      <c r="Y9" s="145" t="s">
        <v>59</v>
      </c>
      <c r="Z9" s="147">
        <f>SUM(Tabla40[[#This Row],[2002]:[2024]])</f>
        <v>287</v>
      </c>
    </row>
    <row r="10" spans="2:26" ht="16.5" x14ac:dyDescent="0.25">
      <c r="B10" s="144" t="s">
        <v>10</v>
      </c>
      <c r="C10" s="145">
        <v>12</v>
      </c>
      <c r="D10" s="145">
        <v>12</v>
      </c>
      <c r="E10" s="145">
        <v>10</v>
      </c>
      <c r="F10" s="145">
        <v>9</v>
      </c>
      <c r="G10" s="145">
        <v>37</v>
      </c>
      <c r="H10" s="145">
        <v>17</v>
      </c>
      <c r="I10" s="145">
        <v>25</v>
      </c>
      <c r="J10" s="145">
        <v>24</v>
      </c>
      <c r="K10" s="145">
        <v>46</v>
      </c>
      <c r="L10" s="145">
        <v>22</v>
      </c>
      <c r="M10" s="145">
        <v>5</v>
      </c>
      <c r="N10" s="145">
        <v>5</v>
      </c>
      <c r="O10" s="145">
        <v>2</v>
      </c>
      <c r="P10" s="145" t="s">
        <v>59</v>
      </c>
      <c r="Q10" s="145">
        <v>2</v>
      </c>
      <c r="R10" s="145" t="s">
        <v>59</v>
      </c>
      <c r="S10" s="145" t="s">
        <v>59</v>
      </c>
      <c r="T10" s="145" t="s">
        <v>59</v>
      </c>
      <c r="U10" s="145">
        <v>1</v>
      </c>
      <c r="V10" s="145" t="s">
        <v>59</v>
      </c>
      <c r="W10" s="145" t="s">
        <v>59</v>
      </c>
      <c r="X10" s="145" t="s">
        <v>59</v>
      </c>
      <c r="Y10" s="145" t="s">
        <v>59</v>
      </c>
      <c r="Z10" s="147">
        <f>SUM(Tabla40[[#This Row],[2002]:[2024]])</f>
        <v>229</v>
      </c>
    </row>
    <row r="11" spans="2:26" ht="41.25" x14ac:dyDescent="0.25">
      <c r="B11" s="144" t="s">
        <v>7</v>
      </c>
      <c r="C11" s="145">
        <v>1</v>
      </c>
      <c r="D11" s="145">
        <v>17</v>
      </c>
      <c r="E11" s="145">
        <v>17</v>
      </c>
      <c r="F11" s="145">
        <v>9</v>
      </c>
      <c r="G11" s="145">
        <v>17</v>
      </c>
      <c r="H11" s="145">
        <v>15</v>
      </c>
      <c r="I11" s="145">
        <v>3</v>
      </c>
      <c r="J11" s="145">
        <v>7</v>
      </c>
      <c r="K11" s="145">
        <v>8</v>
      </c>
      <c r="L11" s="145">
        <v>2</v>
      </c>
      <c r="M11" s="145">
        <v>15</v>
      </c>
      <c r="N11" s="145">
        <v>33</v>
      </c>
      <c r="O11" s="145">
        <v>69</v>
      </c>
      <c r="P11" s="145" t="s">
        <v>59</v>
      </c>
      <c r="Q11" s="145" t="s">
        <v>59</v>
      </c>
      <c r="R11" s="145" t="s">
        <v>59</v>
      </c>
      <c r="S11" s="145">
        <v>3</v>
      </c>
      <c r="T11" s="145">
        <v>3</v>
      </c>
      <c r="U11" s="145">
        <v>4</v>
      </c>
      <c r="V11" s="145">
        <v>4</v>
      </c>
      <c r="W11" s="145">
        <v>1</v>
      </c>
      <c r="X11" s="145" t="s">
        <v>59</v>
      </c>
      <c r="Y11" s="145" t="s">
        <v>59</v>
      </c>
      <c r="Z11" s="147">
        <f>SUM(Tabla40[[#This Row],[2002]:[2024]])</f>
        <v>228</v>
      </c>
    </row>
    <row r="12" spans="2:26" ht="41.25" x14ac:dyDescent="0.25">
      <c r="B12" s="144" t="s">
        <v>9</v>
      </c>
      <c r="C12" s="145">
        <v>44</v>
      </c>
      <c r="D12" s="145">
        <v>41</v>
      </c>
      <c r="E12" s="145">
        <v>20</v>
      </c>
      <c r="F12" s="145">
        <v>5</v>
      </c>
      <c r="G12" s="145">
        <v>11</v>
      </c>
      <c r="H12" s="145">
        <v>6</v>
      </c>
      <c r="I12" s="145" t="s">
        <v>59</v>
      </c>
      <c r="J12" s="145">
        <v>12</v>
      </c>
      <c r="K12" s="145">
        <v>12</v>
      </c>
      <c r="L12" s="145">
        <v>1</v>
      </c>
      <c r="M12" s="145">
        <v>23</v>
      </c>
      <c r="N12" s="145" t="s">
        <v>59</v>
      </c>
      <c r="O12" s="145">
        <v>15</v>
      </c>
      <c r="P12" s="145">
        <v>1</v>
      </c>
      <c r="Q12" s="145">
        <v>20</v>
      </c>
      <c r="R12" s="145">
        <v>5</v>
      </c>
      <c r="S12" s="145">
        <v>1</v>
      </c>
      <c r="T12" s="145">
        <v>1</v>
      </c>
      <c r="U12" s="145">
        <v>2</v>
      </c>
      <c r="V12" s="145" t="s">
        <v>59</v>
      </c>
      <c r="W12" s="145" t="s">
        <v>59</v>
      </c>
      <c r="X12" s="145">
        <v>5</v>
      </c>
      <c r="Y12" s="145" t="s">
        <v>59</v>
      </c>
      <c r="Z12" s="147">
        <f>SUM(Tabla40[[#This Row],[2002]:[2024]])</f>
        <v>225</v>
      </c>
    </row>
    <row r="13" spans="2:26" ht="33" x14ac:dyDescent="0.25">
      <c r="B13" s="144" t="s">
        <v>12</v>
      </c>
      <c r="C13" s="145">
        <v>12</v>
      </c>
      <c r="D13" s="145">
        <v>6</v>
      </c>
      <c r="E13" s="145">
        <v>3</v>
      </c>
      <c r="F13" s="145">
        <v>3</v>
      </c>
      <c r="G13" s="145">
        <v>6</v>
      </c>
      <c r="H13" s="145">
        <v>8</v>
      </c>
      <c r="I13" s="145">
        <v>2</v>
      </c>
      <c r="J13" s="145">
        <v>10</v>
      </c>
      <c r="K13" s="145">
        <v>11</v>
      </c>
      <c r="L13" s="145">
        <v>12</v>
      </c>
      <c r="M13" s="145">
        <v>16</v>
      </c>
      <c r="N13" s="145">
        <v>46</v>
      </c>
      <c r="O13" s="145">
        <v>7</v>
      </c>
      <c r="P13" s="145">
        <v>11</v>
      </c>
      <c r="Q13" s="145">
        <v>55</v>
      </c>
      <c r="R13" s="145">
        <v>13</v>
      </c>
      <c r="S13" s="145">
        <v>1</v>
      </c>
      <c r="T13" s="145" t="s">
        <v>59</v>
      </c>
      <c r="U13" s="145" t="s">
        <v>59</v>
      </c>
      <c r="V13" s="145" t="s">
        <v>59</v>
      </c>
      <c r="W13" s="145" t="s">
        <v>59</v>
      </c>
      <c r="X13" s="145" t="s">
        <v>59</v>
      </c>
      <c r="Y13" s="145" t="s">
        <v>59</v>
      </c>
      <c r="Z13" s="147">
        <f>SUM(Tabla40[[#This Row],[2002]:[2024]])</f>
        <v>222</v>
      </c>
    </row>
    <row r="14" spans="2:26" x14ac:dyDescent="0.25">
      <c r="B14" s="144" t="s">
        <v>20</v>
      </c>
      <c r="C14" s="145">
        <v>18</v>
      </c>
      <c r="D14" s="145">
        <v>5</v>
      </c>
      <c r="E14" s="145">
        <v>2</v>
      </c>
      <c r="F14" s="145" t="s">
        <v>59</v>
      </c>
      <c r="G14" s="145">
        <v>3</v>
      </c>
      <c r="H14" s="145" t="s">
        <v>59</v>
      </c>
      <c r="I14" s="145" t="s">
        <v>59</v>
      </c>
      <c r="J14" s="145">
        <v>11</v>
      </c>
      <c r="K14" s="145">
        <v>31</v>
      </c>
      <c r="L14" s="145">
        <v>35</v>
      </c>
      <c r="M14" s="145">
        <v>20</v>
      </c>
      <c r="N14" s="145">
        <v>12</v>
      </c>
      <c r="O14" s="145">
        <v>10</v>
      </c>
      <c r="P14" s="145" t="s">
        <v>59</v>
      </c>
      <c r="Q14" s="145" t="s">
        <v>59</v>
      </c>
      <c r="R14" s="145" t="s">
        <v>59</v>
      </c>
      <c r="S14" s="145" t="s">
        <v>59</v>
      </c>
      <c r="T14" s="145">
        <v>1</v>
      </c>
      <c r="U14" s="145">
        <v>7</v>
      </c>
      <c r="V14" s="145">
        <v>16</v>
      </c>
      <c r="W14" s="145">
        <v>7</v>
      </c>
      <c r="X14" s="145">
        <v>9</v>
      </c>
      <c r="Y14" s="145" t="s">
        <v>59</v>
      </c>
      <c r="Z14" s="147">
        <f>SUM(Tabla40[[#This Row],[2002]:[2024]])</f>
        <v>187</v>
      </c>
    </row>
    <row r="15" spans="2:26" x14ac:dyDescent="0.25">
      <c r="B15" s="144" t="s">
        <v>11</v>
      </c>
      <c r="C15" s="145">
        <v>3</v>
      </c>
      <c r="D15" s="145">
        <v>4</v>
      </c>
      <c r="E15" s="145">
        <v>8</v>
      </c>
      <c r="F15" s="145">
        <v>9</v>
      </c>
      <c r="G15" s="145">
        <v>18</v>
      </c>
      <c r="H15" s="145">
        <v>4</v>
      </c>
      <c r="I15" s="145">
        <v>12</v>
      </c>
      <c r="J15" s="145">
        <v>13</v>
      </c>
      <c r="K15" s="145">
        <v>37</v>
      </c>
      <c r="L15" s="145">
        <v>27</v>
      </c>
      <c r="M15" s="145">
        <v>1</v>
      </c>
      <c r="N15" s="145">
        <v>32</v>
      </c>
      <c r="O15" s="145">
        <v>4</v>
      </c>
      <c r="P15" s="145">
        <v>4</v>
      </c>
      <c r="Q15" s="145" t="s">
        <v>59</v>
      </c>
      <c r="R15" s="145" t="s">
        <v>59</v>
      </c>
      <c r="S15" s="145" t="s">
        <v>59</v>
      </c>
      <c r="T15" s="145">
        <v>1</v>
      </c>
      <c r="U15" s="145">
        <v>7</v>
      </c>
      <c r="V15" s="145">
        <v>2</v>
      </c>
      <c r="W15" s="145" t="s">
        <v>59</v>
      </c>
      <c r="X15" s="145" t="s">
        <v>59</v>
      </c>
      <c r="Y15" s="145" t="s">
        <v>59</v>
      </c>
      <c r="Z15" s="147">
        <f>SUM(Tabla40[[#This Row],[2002]:[2024]])</f>
        <v>186</v>
      </c>
    </row>
    <row r="16" spans="2:26" x14ac:dyDescent="0.25">
      <c r="B16" s="144" t="s">
        <v>14</v>
      </c>
      <c r="C16" s="145">
        <v>1</v>
      </c>
      <c r="D16" s="145">
        <v>2</v>
      </c>
      <c r="E16" s="145" t="s">
        <v>59</v>
      </c>
      <c r="F16" s="145">
        <v>1</v>
      </c>
      <c r="G16" s="145">
        <v>3</v>
      </c>
      <c r="H16" s="145">
        <v>19</v>
      </c>
      <c r="I16" s="145">
        <v>3</v>
      </c>
      <c r="J16" s="145">
        <v>10</v>
      </c>
      <c r="K16" s="145">
        <v>7</v>
      </c>
      <c r="L16" s="145" t="s">
        <v>59</v>
      </c>
      <c r="M16" s="145">
        <v>2</v>
      </c>
      <c r="N16" s="145">
        <v>2</v>
      </c>
      <c r="O16" s="145">
        <v>13</v>
      </c>
      <c r="P16" s="145">
        <v>16</v>
      </c>
      <c r="Q16" s="145">
        <v>30</v>
      </c>
      <c r="R16" s="145">
        <v>13</v>
      </c>
      <c r="S16" s="145" t="s">
        <v>59</v>
      </c>
      <c r="T16" s="145">
        <v>9</v>
      </c>
      <c r="U16" s="145">
        <v>2</v>
      </c>
      <c r="V16" s="145" t="s">
        <v>59</v>
      </c>
      <c r="W16" s="145" t="s">
        <v>59</v>
      </c>
      <c r="X16" s="145" t="s">
        <v>59</v>
      </c>
      <c r="Y16" s="145" t="s">
        <v>59</v>
      </c>
      <c r="Z16" s="147">
        <f>SUM(Tabla40[[#This Row],[2002]:[2024]])</f>
        <v>133</v>
      </c>
    </row>
    <row r="17" spans="2:26" x14ac:dyDescent="0.25">
      <c r="B17" s="144" t="s">
        <v>15</v>
      </c>
      <c r="C17" s="145">
        <v>52</v>
      </c>
      <c r="D17" s="145">
        <v>3</v>
      </c>
      <c r="E17" s="145">
        <v>2</v>
      </c>
      <c r="F17" s="145">
        <v>8</v>
      </c>
      <c r="G17" s="145">
        <v>1</v>
      </c>
      <c r="H17" s="145">
        <v>7</v>
      </c>
      <c r="I17" s="145">
        <v>8</v>
      </c>
      <c r="J17" s="145">
        <v>9</v>
      </c>
      <c r="K17" s="145">
        <v>11</v>
      </c>
      <c r="L17" s="145">
        <v>1</v>
      </c>
      <c r="M17" s="145" t="s">
        <v>59</v>
      </c>
      <c r="N17" s="145">
        <v>1</v>
      </c>
      <c r="O17" s="145" t="s">
        <v>59</v>
      </c>
      <c r="P17" s="145" t="s">
        <v>59</v>
      </c>
      <c r="Q17" s="145" t="s">
        <v>59</v>
      </c>
      <c r="R17" s="145" t="s">
        <v>59</v>
      </c>
      <c r="S17" s="145" t="s">
        <v>59</v>
      </c>
      <c r="T17" s="145">
        <v>5</v>
      </c>
      <c r="U17" s="145">
        <v>8</v>
      </c>
      <c r="V17" s="145" t="s">
        <v>59</v>
      </c>
      <c r="W17" s="145" t="s">
        <v>59</v>
      </c>
      <c r="X17" s="145" t="s">
        <v>59</v>
      </c>
      <c r="Y17" s="145" t="s">
        <v>59</v>
      </c>
      <c r="Z17" s="147">
        <f>SUM(Tabla40[[#This Row],[2002]:[2024]])</f>
        <v>116</v>
      </c>
    </row>
    <row r="18" spans="2:26" ht="16.5" x14ac:dyDescent="0.25">
      <c r="B18" s="144" t="s">
        <v>26</v>
      </c>
      <c r="C18" s="145" t="s">
        <v>59</v>
      </c>
      <c r="D18" s="145">
        <v>28</v>
      </c>
      <c r="E18" s="145">
        <v>6</v>
      </c>
      <c r="F18" s="145">
        <v>3</v>
      </c>
      <c r="G18" s="145">
        <v>6</v>
      </c>
      <c r="H18" s="145">
        <v>5</v>
      </c>
      <c r="I18" s="145">
        <v>3</v>
      </c>
      <c r="J18" s="145">
        <v>6</v>
      </c>
      <c r="K18" s="145">
        <v>7</v>
      </c>
      <c r="L18" s="145">
        <v>8</v>
      </c>
      <c r="M18" s="145" t="s">
        <v>59</v>
      </c>
      <c r="N18" s="145" t="s">
        <v>59</v>
      </c>
      <c r="O18" s="145">
        <v>7</v>
      </c>
      <c r="P18" s="145">
        <v>5</v>
      </c>
      <c r="Q18" s="145">
        <v>8</v>
      </c>
      <c r="R18" s="145">
        <v>2</v>
      </c>
      <c r="S18" s="145" t="s">
        <v>59</v>
      </c>
      <c r="T18" s="145" t="s">
        <v>59</v>
      </c>
      <c r="U18" s="145" t="s">
        <v>59</v>
      </c>
      <c r="V18" s="145" t="s">
        <v>59</v>
      </c>
      <c r="W18" s="145" t="s">
        <v>59</v>
      </c>
      <c r="X18" s="145" t="s">
        <v>59</v>
      </c>
      <c r="Y18" s="145" t="s">
        <v>59</v>
      </c>
      <c r="Z18" s="147">
        <f>SUM(Tabla40[[#This Row],[2002]:[2024]])</f>
        <v>94</v>
      </c>
    </row>
    <row r="19" spans="2:26" ht="24.75" x14ac:dyDescent="0.25">
      <c r="B19" s="144" t="s">
        <v>19</v>
      </c>
      <c r="C19" s="145">
        <v>6</v>
      </c>
      <c r="D19" s="145">
        <v>6</v>
      </c>
      <c r="E19" s="145" t="s">
        <v>59</v>
      </c>
      <c r="F19" s="145" t="s">
        <v>59</v>
      </c>
      <c r="G19" s="145">
        <v>5</v>
      </c>
      <c r="H19" s="145">
        <v>2</v>
      </c>
      <c r="I19" s="145">
        <v>5</v>
      </c>
      <c r="J19" s="145">
        <v>8</v>
      </c>
      <c r="K19" s="145">
        <v>9</v>
      </c>
      <c r="L19" s="145">
        <v>32</v>
      </c>
      <c r="M19" s="145">
        <v>9</v>
      </c>
      <c r="N19" s="145">
        <v>2</v>
      </c>
      <c r="O19" s="145" t="s">
        <v>59</v>
      </c>
      <c r="P19" s="145" t="s">
        <v>59</v>
      </c>
      <c r="Q19" s="145" t="s">
        <v>59</v>
      </c>
      <c r="R19" s="145" t="s">
        <v>59</v>
      </c>
      <c r="S19" s="145" t="s">
        <v>59</v>
      </c>
      <c r="T19" s="145" t="s">
        <v>59</v>
      </c>
      <c r="U19" s="145" t="s">
        <v>59</v>
      </c>
      <c r="V19" s="145" t="s">
        <v>59</v>
      </c>
      <c r="W19" s="145">
        <v>2</v>
      </c>
      <c r="X19" s="145" t="s">
        <v>59</v>
      </c>
      <c r="Y19" s="145" t="s">
        <v>59</v>
      </c>
      <c r="Z19" s="147">
        <f>SUM(Tabla40[[#This Row],[2002]:[2024]])</f>
        <v>86</v>
      </c>
    </row>
    <row r="20" spans="2:26" x14ac:dyDescent="0.25">
      <c r="B20" s="144" t="s">
        <v>22</v>
      </c>
      <c r="C20" s="145" t="s">
        <v>59</v>
      </c>
      <c r="D20" s="145">
        <v>2</v>
      </c>
      <c r="E20" s="145">
        <v>13</v>
      </c>
      <c r="F20" s="145">
        <v>2</v>
      </c>
      <c r="G20" s="145">
        <v>2</v>
      </c>
      <c r="H20" s="145">
        <v>4</v>
      </c>
      <c r="I20" s="145" t="s">
        <v>59</v>
      </c>
      <c r="J20" s="145">
        <v>9</v>
      </c>
      <c r="K20" s="145">
        <v>5</v>
      </c>
      <c r="L20" s="145">
        <v>9</v>
      </c>
      <c r="M20" s="145" t="s">
        <v>59</v>
      </c>
      <c r="N20" s="145">
        <v>9</v>
      </c>
      <c r="O20" s="145" t="s">
        <v>59</v>
      </c>
      <c r="P20" s="145">
        <v>4</v>
      </c>
      <c r="Q20" s="145" t="s">
        <v>59</v>
      </c>
      <c r="R20" s="145">
        <v>1</v>
      </c>
      <c r="S20" s="145" t="s">
        <v>59</v>
      </c>
      <c r="T20" s="145" t="s">
        <v>59</v>
      </c>
      <c r="U20" s="145" t="s">
        <v>59</v>
      </c>
      <c r="V20" s="145" t="s">
        <v>59</v>
      </c>
      <c r="W20" s="145" t="s">
        <v>59</v>
      </c>
      <c r="X20" s="145" t="s">
        <v>59</v>
      </c>
      <c r="Y20" s="145" t="s">
        <v>59</v>
      </c>
      <c r="Z20" s="147">
        <f>SUM(Tabla40[[#This Row],[2002]:[2024]])</f>
        <v>60</v>
      </c>
    </row>
    <row r="21" spans="2:26" x14ac:dyDescent="0.25">
      <c r="B21" s="144" t="s">
        <v>16</v>
      </c>
      <c r="C21" s="145">
        <v>6</v>
      </c>
      <c r="D21" s="145">
        <v>9</v>
      </c>
      <c r="E21" s="145">
        <v>7</v>
      </c>
      <c r="F21" s="145">
        <v>5</v>
      </c>
      <c r="G21" s="145">
        <v>10</v>
      </c>
      <c r="H21" s="145">
        <v>3</v>
      </c>
      <c r="I21" s="145" t="s">
        <v>59</v>
      </c>
      <c r="J21" s="145" t="s">
        <v>59</v>
      </c>
      <c r="K21" s="145" t="s">
        <v>59</v>
      </c>
      <c r="L21" s="145" t="s">
        <v>59</v>
      </c>
      <c r="M21" s="145" t="s">
        <v>59</v>
      </c>
      <c r="N21" s="145" t="s">
        <v>59</v>
      </c>
      <c r="O21" s="145" t="s">
        <v>59</v>
      </c>
      <c r="P21" s="145">
        <v>5</v>
      </c>
      <c r="Q21" s="145">
        <v>9</v>
      </c>
      <c r="R21" s="145">
        <v>4</v>
      </c>
      <c r="S21" s="145" t="s">
        <v>59</v>
      </c>
      <c r="T21" s="145" t="s">
        <v>59</v>
      </c>
      <c r="U21" s="145">
        <v>1</v>
      </c>
      <c r="V21" s="145" t="s">
        <v>59</v>
      </c>
      <c r="W21" s="145" t="s">
        <v>59</v>
      </c>
      <c r="X21" s="145" t="s">
        <v>59</v>
      </c>
      <c r="Y21" s="145" t="s">
        <v>59</v>
      </c>
      <c r="Z21" s="147">
        <f>SUM(Tabla40[[#This Row],[2002]:[2024]])</f>
        <v>59</v>
      </c>
    </row>
    <row r="22" spans="2:26" x14ac:dyDescent="0.25">
      <c r="B22" s="144" t="s">
        <v>18</v>
      </c>
      <c r="C22" s="145">
        <v>1</v>
      </c>
      <c r="D22" s="145" t="s">
        <v>59</v>
      </c>
      <c r="E22" s="145" t="s">
        <v>59</v>
      </c>
      <c r="F22" s="145">
        <v>3</v>
      </c>
      <c r="G22" s="145">
        <v>5</v>
      </c>
      <c r="H22" s="145">
        <v>2</v>
      </c>
      <c r="I22" s="145">
        <v>3</v>
      </c>
      <c r="J22" s="145">
        <v>4</v>
      </c>
      <c r="K22" s="145">
        <v>20</v>
      </c>
      <c r="L22" s="145">
        <v>10</v>
      </c>
      <c r="M22" s="145" t="s">
        <v>59</v>
      </c>
      <c r="N22" s="145" t="s">
        <v>59</v>
      </c>
      <c r="O22" s="145" t="s">
        <v>59</v>
      </c>
      <c r="P22" s="145" t="s">
        <v>59</v>
      </c>
      <c r="Q22" s="145">
        <v>2</v>
      </c>
      <c r="R22" s="145" t="s">
        <v>59</v>
      </c>
      <c r="S22" s="145" t="s">
        <v>59</v>
      </c>
      <c r="T22" s="145" t="s">
        <v>59</v>
      </c>
      <c r="U22" s="145" t="s">
        <v>59</v>
      </c>
      <c r="V22" s="145" t="s">
        <v>59</v>
      </c>
      <c r="W22" s="145" t="s">
        <v>59</v>
      </c>
      <c r="X22" s="145" t="s">
        <v>59</v>
      </c>
      <c r="Y22" s="145" t="s">
        <v>59</v>
      </c>
      <c r="Z22" s="147">
        <f>SUM(Tabla40[[#This Row],[2002]:[2024]])</f>
        <v>50</v>
      </c>
    </row>
    <row r="23" spans="2:26" ht="33" x14ac:dyDescent="0.25">
      <c r="B23" s="144" t="s">
        <v>23</v>
      </c>
      <c r="C23" s="145" t="s">
        <v>59</v>
      </c>
      <c r="D23" s="145" t="s">
        <v>59</v>
      </c>
      <c r="E23" s="145">
        <v>2</v>
      </c>
      <c r="F23" s="145" t="s">
        <v>59</v>
      </c>
      <c r="G23" s="145">
        <v>17</v>
      </c>
      <c r="H23" s="145">
        <v>1</v>
      </c>
      <c r="I23" s="145">
        <v>3</v>
      </c>
      <c r="J23" s="145" t="s">
        <v>59</v>
      </c>
      <c r="K23" s="145">
        <v>9</v>
      </c>
      <c r="L23" s="145">
        <v>6</v>
      </c>
      <c r="M23" s="145" t="s">
        <v>59</v>
      </c>
      <c r="N23" s="145" t="s">
        <v>59</v>
      </c>
      <c r="O23" s="145">
        <v>2</v>
      </c>
      <c r="P23" s="145" t="s">
        <v>59</v>
      </c>
      <c r="Q23" s="145">
        <v>4</v>
      </c>
      <c r="R23" s="145" t="s">
        <v>59</v>
      </c>
      <c r="S23" s="145" t="s">
        <v>59</v>
      </c>
      <c r="T23" s="145" t="s">
        <v>59</v>
      </c>
      <c r="U23" s="145" t="s">
        <v>59</v>
      </c>
      <c r="V23" s="145" t="s">
        <v>59</v>
      </c>
      <c r="W23" s="145" t="s">
        <v>59</v>
      </c>
      <c r="X23" s="145" t="s">
        <v>59</v>
      </c>
      <c r="Y23" s="145" t="s">
        <v>59</v>
      </c>
      <c r="Z23" s="147">
        <f>SUM(Tabla40[[#This Row],[2002]:[2024]])</f>
        <v>44</v>
      </c>
    </row>
    <row r="24" spans="2:26" x14ac:dyDescent="0.25">
      <c r="B24" s="144" t="s">
        <v>24</v>
      </c>
      <c r="C24" s="145" t="s">
        <v>59</v>
      </c>
      <c r="D24" s="145">
        <v>4</v>
      </c>
      <c r="E24" s="145" t="s">
        <v>59</v>
      </c>
      <c r="F24" s="145" t="s">
        <v>59</v>
      </c>
      <c r="G24" s="145">
        <v>3</v>
      </c>
      <c r="H24" s="145">
        <v>10</v>
      </c>
      <c r="I24" s="145">
        <v>4</v>
      </c>
      <c r="J24" s="145" t="s">
        <v>59</v>
      </c>
      <c r="K24" s="145">
        <v>6</v>
      </c>
      <c r="L24" s="145">
        <v>3</v>
      </c>
      <c r="M24" s="145" t="s">
        <v>59</v>
      </c>
      <c r="N24" s="145" t="s">
        <v>59</v>
      </c>
      <c r="O24" s="145" t="s">
        <v>59</v>
      </c>
      <c r="P24" s="145" t="s">
        <v>59</v>
      </c>
      <c r="Q24" s="145" t="s">
        <v>59</v>
      </c>
      <c r="R24" s="145" t="s">
        <v>59</v>
      </c>
      <c r="S24" s="145" t="s">
        <v>59</v>
      </c>
      <c r="T24" s="145" t="s">
        <v>59</v>
      </c>
      <c r="U24" s="145" t="s">
        <v>59</v>
      </c>
      <c r="V24" s="145" t="s">
        <v>59</v>
      </c>
      <c r="W24" s="145" t="s">
        <v>59</v>
      </c>
      <c r="X24" s="145" t="s">
        <v>59</v>
      </c>
      <c r="Y24" s="145" t="s">
        <v>59</v>
      </c>
      <c r="Z24" s="147">
        <f>SUM(Tabla40[[#This Row],[2002]:[2024]])</f>
        <v>30</v>
      </c>
    </row>
    <row r="25" spans="2:26" ht="16.5" x14ac:dyDescent="0.25">
      <c r="B25" s="144" t="s">
        <v>31</v>
      </c>
      <c r="C25" s="145" t="s">
        <v>59</v>
      </c>
      <c r="D25" s="145">
        <v>1</v>
      </c>
      <c r="E25" s="145">
        <v>2</v>
      </c>
      <c r="F25" s="145" t="s">
        <v>59</v>
      </c>
      <c r="G25" s="145">
        <v>3</v>
      </c>
      <c r="H25" s="145">
        <v>11</v>
      </c>
      <c r="I25" s="145">
        <v>7</v>
      </c>
      <c r="J25" s="145">
        <v>2</v>
      </c>
      <c r="K25" s="145">
        <v>4</v>
      </c>
      <c r="L25" s="145" t="s">
        <v>59</v>
      </c>
      <c r="M25" s="145" t="s">
        <v>59</v>
      </c>
      <c r="N25" s="145" t="s">
        <v>59</v>
      </c>
      <c r="O25" s="145" t="s">
        <v>59</v>
      </c>
      <c r="P25" s="145" t="s">
        <v>59</v>
      </c>
      <c r="Q25" s="145" t="s">
        <v>59</v>
      </c>
      <c r="R25" s="145" t="s">
        <v>59</v>
      </c>
      <c r="S25" s="145" t="s">
        <v>59</v>
      </c>
      <c r="T25" s="145" t="s">
        <v>59</v>
      </c>
      <c r="U25" s="145" t="s">
        <v>59</v>
      </c>
      <c r="V25" s="145" t="s">
        <v>59</v>
      </c>
      <c r="W25" s="145" t="s">
        <v>59</v>
      </c>
      <c r="X25" s="145" t="s">
        <v>59</v>
      </c>
      <c r="Y25" s="145" t="s">
        <v>59</v>
      </c>
      <c r="Z25" s="147">
        <f>SUM(Tabla40[[#This Row],[2002]:[2024]])</f>
        <v>30</v>
      </c>
    </row>
    <row r="26" spans="2:26" ht="16.5" x14ac:dyDescent="0.25">
      <c r="B26" s="144" t="s">
        <v>17</v>
      </c>
      <c r="C26" s="145">
        <v>1</v>
      </c>
      <c r="D26" s="145">
        <v>2</v>
      </c>
      <c r="E26" s="145" t="s">
        <v>59</v>
      </c>
      <c r="F26" s="145">
        <v>3</v>
      </c>
      <c r="G26" s="145">
        <v>1</v>
      </c>
      <c r="H26" s="145">
        <v>1</v>
      </c>
      <c r="I26" s="145">
        <v>1</v>
      </c>
      <c r="J26" s="145">
        <v>9</v>
      </c>
      <c r="K26" s="145">
        <v>5</v>
      </c>
      <c r="L26" s="145" t="s">
        <v>59</v>
      </c>
      <c r="M26" s="145">
        <v>1</v>
      </c>
      <c r="N26" s="145" t="s">
        <v>59</v>
      </c>
      <c r="O26" s="145" t="s">
        <v>59</v>
      </c>
      <c r="P26" s="145" t="s">
        <v>59</v>
      </c>
      <c r="Q26" s="145">
        <v>3</v>
      </c>
      <c r="R26" s="145" t="s">
        <v>59</v>
      </c>
      <c r="S26" s="145" t="s">
        <v>59</v>
      </c>
      <c r="T26" s="145" t="s">
        <v>59</v>
      </c>
      <c r="U26" s="145" t="s">
        <v>59</v>
      </c>
      <c r="V26" s="145" t="s">
        <v>59</v>
      </c>
      <c r="W26" s="145" t="s">
        <v>59</v>
      </c>
      <c r="X26" s="145" t="s">
        <v>59</v>
      </c>
      <c r="Y26" s="145" t="s">
        <v>59</v>
      </c>
      <c r="Z26" s="147">
        <f>SUM(Tabla40[[#This Row],[2002]:[2024]])</f>
        <v>27</v>
      </c>
    </row>
    <row r="27" spans="2:26" ht="16.5" x14ac:dyDescent="0.25">
      <c r="B27" s="144" t="s">
        <v>21</v>
      </c>
      <c r="C27" s="145" t="s">
        <v>59</v>
      </c>
      <c r="D27" s="145">
        <v>1</v>
      </c>
      <c r="E27" s="145">
        <v>3</v>
      </c>
      <c r="F27" s="145" t="s">
        <v>59</v>
      </c>
      <c r="G27" s="145" t="s">
        <v>59</v>
      </c>
      <c r="H27" s="145" t="s">
        <v>59</v>
      </c>
      <c r="I27" s="145">
        <v>1</v>
      </c>
      <c r="J27" s="145">
        <v>5</v>
      </c>
      <c r="K27" s="145">
        <v>3</v>
      </c>
      <c r="L27" s="145">
        <v>3</v>
      </c>
      <c r="M27" s="145">
        <v>4</v>
      </c>
      <c r="N27" s="145" t="s">
        <v>59</v>
      </c>
      <c r="O27" s="145" t="s">
        <v>59</v>
      </c>
      <c r="P27" s="145" t="s">
        <v>59</v>
      </c>
      <c r="Q27" s="145" t="s">
        <v>59</v>
      </c>
      <c r="R27" s="145" t="s">
        <v>59</v>
      </c>
      <c r="S27" s="145" t="s">
        <v>59</v>
      </c>
      <c r="T27" s="145">
        <v>1</v>
      </c>
      <c r="U27" s="145">
        <v>2</v>
      </c>
      <c r="V27" s="145" t="s">
        <v>59</v>
      </c>
      <c r="W27" s="145" t="s">
        <v>59</v>
      </c>
      <c r="X27" s="145" t="s">
        <v>59</v>
      </c>
      <c r="Y27" s="145" t="s">
        <v>59</v>
      </c>
      <c r="Z27" s="147">
        <f>SUM(Tabla40[[#This Row],[2002]:[2024]])</f>
        <v>23</v>
      </c>
    </row>
    <row r="28" spans="2:26" ht="16.5" x14ac:dyDescent="0.25">
      <c r="B28" s="144" t="s">
        <v>29</v>
      </c>
      <c r="C28" s="145" t="s">
        <v>59</v>
      </c>
      <c r="D28" s="145" t="s">
        <v>59</v>
      </c>
      <c r="E28" s="145">
        <v>6</v>
      </c>
      <c r="F28" s="145" t="s">
        <v>59</v>
      </c>
      <c r="G28" s="145">
        <v>4</v>
      </c>
      <c r="H28" s="145">
        <v>1</v>
      </c>
      <c r="I28" s="145">
        <v>1</v>
      </c>
      <c r="J28" s="145">
        <v>3</v>
      </c>
      <c r="K28" s="145" t="s">
        <v>59</v>
      </c>
      <c r="L28" s="145" t="s">
        <v>59</v>
      </c>
      <c r="M28" s="145">
        <v>1</v>
      </c>
      <c r="N28" s="145" t="s">
        <v>59</v>
      </c>
      <c r="O28" s="145" t="s">
        <v>59</v>
      </c>
      <c r="P28" s="145" t="s">
        <v>59</v>
      </c>
      <c r="Q28" s="145" t="s">
        <v>59</v>
      </c>
      <c r="R28" s="145" t="s">
        <v>59</v>
      </c>
      <c r="S28" s="145" t="s">
        <v>59</v>
      </c>
      <c r="T28" s="145" t="s">
        <v>59</v>
      </c>
      <c r="U28" s="145" t="s">
        <v>59</v>
      </c>
      <c r="V28" s="145" t="s">
        <v>59</v>
      </c>
      <c r="W28" s="145" t="s">
        <v>59</v>
      </c>
      <c r="X28" s="145" t="s">
        <v>59</v>
      </c>
      <c r="Y28" s="145" t="s">
        <v>59</v>
      </c>
      <c r="Z28" s="147">
        <f>SUM(Tabla40[[#This Row],[2002]:[2024]])</f>
        <v>16</v>
      </c>
    </row>
    <row r="29" spans="2:26" ht="24.75" x14ac:dyDescent="0.25">
      <c r="B29" s="144" t="s">
        <v>30</v>
      </c>
      <c r="C29" s="148" t="s">
        <v>59</v>
      </c>
      <c r="D29" s="145">
        <v>3</v>
      </c>
      <c r="E29" s="145" t="s">
        <v>59</v>
      </c>
      <c r="F29" s="145" t="s">
        <v>59</v>
      </c>
      <c r="G29" s="145">
        <v>5</v>
      </c>
      <c r="H29" s="145" t="s">
        <v>59</v>
      </c>
      <c r="I29" s="145">
        <v>2</v>
      </c>
      <c r="J29" s="145">
        <v>2</v>
      </c>
      <c r="K29" s="145" t="s">
        <v>59</v>
      </c>
      <c r="L29" s="145">
        <v>2</v>
      </c>
      <c r="M29" s="145" t="s">
        <v>59</v>
      </c>
      <c r="N29" s="145" t="s">
        <v>59</v>
      </c>
      <c r="O29" s="145" t="s">
        <v>59</v>
      </c>
      <c r="P29" s="145" t="s">
        <v>59</v>
      </c>
      <c r="Q29" s="145" t="s">
        <v>59</v>
      </c>
      <c r="R29" s="145" t="s">
        <v>59</v>
      </c>
      <c r="S29" s="145" t="s">
        <v>59</v>
      </c>
      <c r="T29" s="145" t="s">
        <v>59</v>
      </c>
      <c r="U29" s="145" t="s">
        <v>59</v>
      </c>
      <c r="V29" s="149" t="s">
        <v>59</v>
      </c>
      <c r="W29" s="145" t="s">
        <v>59</v>
      </c>
      <c r="X29" s="145" t="s">
        <v>59</v>
      </c>
      <c r="Y29" s="145" t="s">
        <v>59</v>
      </c>
      <c r="Z29" s="147">
        <f>SUM(Tabla40[[#This Row],[2002]:[2024]])</f>
        <v>14</v>
      </c>
    </row>
    <row r="30" spans="2:26" ht="24.75" x14ac:dyDescent="0.25">
      <c r="B30" s="144" t="s">
        <v>27</v>
      </c>
      <c r="C30" s="148" t="s">
        <v>59</v>
      </c>
      <c r="D30" s="145" t="s">
        <v>59</v>
      </c>
      <c r="E30" s="145" t="s">
        <v>59</v>
      </c>
      <c r="F30" s="145" t="s">
        <v>59</v>
      </c>
      <c r="G30" s="145">
        <v>8</v>
      </c>
      <c r="H30" s="145">
        <v>1</v>
      </c>
      <c r="I30" s="145" t="s">
        <v>59</v>
      </c>
      <c r="J30" s="145">
        <v>2</v>
      </c>
      <c r="K30" s="145" t="s">
        <v>59</v>
      </c>
      <c r="L30" s="145" t="s">
        <v>59</v>
      </c>
      <c r="M30" s="145" t="s">
        <v>59</v>
      </c>
      <c r="N30" s="145" t="s">
        <v>59</v>
      </c>
      <c r="O30" s="145" t="s">
        <v>59</v>
      </c>
      <c r="P30" s="145" t="s">
        <v>59</v>
      </c>
      <c r="Q30" s="145" t="s">
        <v>59</v>
      </c>
      <c r="R30" s="145" t="s">
        <v>59</v>
      </c>
      <c r="S30" s="145" t="s">
        <v>59</v>
      </c>
      <c r="T30" s="145" t="s">
        <v>59</v>
      </c>
      <c r="U30" s="145">
        <v>2</v>
      </c>
      <c r="V30" s="149" t="s">
        <v>59</v>
      </c>
      <c r="W30" s="145" t="s">
        <v>59</v>
      </c>
      <c r="X30" s="145" t="s">
        <v>59</v>
      </c>
      <c r="Y30" s="145" t="s">
        <v>59</v>
      </c>
      <c r="Z30" s="147">
        <f>SUM(Tabla40[[#This Row],[2002]:[2024]])</f>
        <v>13</v>
      </c>
    </row>
    <row r="31" spans="2:26" ht="33" x14ac:dyDescent="0.25">
      <c r="B31" s="144" t="s">
        <v>25</v>
      </c>
      <c r="C31" s="148" t="s">
        <v>59</v>
      </c>
      <c r="D31" s="145" t="s">
        <v>59</v>
      </c>
      <c r="E31" s="145" t="s">
        <v>59</v>
      </c>
      <c r="F31" s="145" t="s">
        <v>59</v>
      </c>
      <c r="G31" s="145">
        <v>5</v>
      </c>
      <c r="H31" s="145" t="s">
        <v>59</v>
      </c>
      <c r="I31" s="145" t="s">
        <v>59</v>
      </c>
      <c r="J31" s="145" t="s">
        <v>59</v>
      </c>
      <c r="K31" s="145" t="s">
        <v>59</v>
      </c>
      <c r="L31" s="145" t="s">
        <v>59</v>
      </c>
      <c r="M31" s="145" t="s">
        <v>59</v>
      </c>
      <c r="N31" s="145" t="s">
        <v>59</v>
      </c>
      <c r="O31" s="145" t="s">
        <v>59</v>
      </c>
      <c r="P31" s="145" t="s">
        <v>59</v>
      </c>
      <c r="Q31" s="145" t="s">
        <v>59</v>
      </c>
      <c r="R31" s="145" t="s">
        <v>59</v>
      </c>
      <c r="S31" s="145" t="s">
        <v>59</v>
      </c>
      <c r="T31" s="145" t="s">
        <v>59</v>
      </c>
      <c r="U31" s="145" t="s">
        <v>59</v>
      </c>
      <c r="V31" s="149" t="s">
        <v>59</v>
      </c>
      <c r="W31" s="145" t="s">
        <v>59</v>
      </c>
      <c r="X31" s="145" t="s">
        <v>59</v>
      </c>
      <c r="Y31" s="145" t="s">
        <v>59</v>
      </c>
      <c r="Z31" s="147">
        <f>SUM(Tabla40[[#This Row],[2002]:[2024]])</f>
        <v>5</v>
      </c>
    </row>
    <row r="32" spans="2:26" ht="24.75" x14ac:dyDescent="0.25">
      <c r="B32" s="144" t="s">
        <v>32</v>
      </c>
      <c r="C32" s="148" t="s">
        <v>59</v>
      </c>
      <c r="D32" s="145" t="s">
        <v>59</v>
      </c>
      <c r="E32" s="145" t="s">
        <v>59</v>
      </c>
      <c r="F32" s="145" t="s">
        <v>59</v>
      </c>
      <c r="G32" s="145" t="s">
        <v>59</v>
      </c>
      <c r="H32" s="145" t="s">
        <v>59</v>
      </c>
      <c r="I32" s="145" t="s">
        <v>59</v>
      </c>
      <c r="J32" s="145" t="s">
        <v>59</v>
      </c>
      <c r="K32" s="145">
        <v>3</v>
      </c>
      <c r="L32" s="145" t="s">
        <v>59</v>
      </c>
      <c r="M32" s="145" t="s">
        <v>59</v>
      </c>
      <c r="N32" s="145" t="s">
        <v>59</v>
      </c>
      <c r="O32" s="145" t="s">
        <v>59</v>
      </c>
      <c r="P32" s="145" t="s">
        <v>59</v>
      </c>
      <c r="Q32" s="145" t="s">
        <v>59</v>
      </c>
      <c r="R32" s="145" t="s">
        <v>59</v>
      </c>
      <c r="S32" s="145" t="s">
        <v>59</v>
      </c>
      <c r="T32" s="145" t="s">
        <v>59</v>
      </c>
      <c r="U32" s="145" t="s">
        <v>59</v>
      </c>
      <c r="V32" s="149" t="s">
        <v>59</v>
      </c>
      <c r="W32" s="145" t="s">
        <v>59</v>
      </c>
      <c r="X32" s="145" t="s">
        <v>59</v>
      </c>
      <c r="Y32" s="145" t="s">
        <v>59</v>
      </c>
      <c r="Z32" s="147">
        <f>SUM(Tabla40[[#This Row],[2002]:[2024]])</f>
        <v>3</v>
      </c>
    </row>
    <row r="33" spans="2:26" ht="24.75" x14ac:dyDescent="0.25">
      <c r="B33" s="144" t="s">
        <v>28</v>
      </c>
      <c r="C33" s="145" t="s">
        <v>59</v>
      </c>
      <c r="D33" s="145">
        <v>2</v>
      </c>
      <c r="E33" s="145" t="s">
        <v>59</v>
      </c>
      <c r="F33" s="145" t="s">
        <v>59</v>
      </c>
      <c r="G33" s="145" t="s">
        <v>59</v>
      </c>
      <c r="H33" s="145" t="s">
        <v>59</v>
      </c>
      <c r="I33" s="145" t="s">
        <v>59</v>
      </c>
      <c r="J33" s="145" t="s">
        <v>59</v>
      </c>
      <c r="K33" s="145" t="s">
        <v>59</v>
      </c>
      <c r="L33" s="145" t="s">
        <v>59</v>
      </c>
      <c r="M33" s="145" t="s">
        <v>59</v>
      </c>
      <c r="N33" s="145" t="s">
        <v>59</v>
      </c>
      <c r="O33" s="145" t="s">
        <v>59</v>
      </c>
      <c r="P33" s="145" t="s">
        <v>59</v>
      </c>
      <c r="Q33" s="145" t="s">
        <v>59</v>
      </c>
      <c r="R33" s="145" t="s">
        <v>59</v>
      </c>
      <c r="S33" s="145" t="s">
        <v>59</v>
      </c>
      <c r="T33" s="145" t="s">
        <v>59</v>
      </c>
      <c r="U33" s="145" t="s">
        <v>59</v>
      </c>
      <c r="V33" s="145" t="s">
        <v>59</v>
      </c>
      <c r="W33" s="145" t="s">
        <v>59</v>
      </c>
      <c r="X33" s="145" t="s">
        <v>59</v>
      </c>
      <c r="Y33" s="145" t="s">
        <v>59</v>
      </c>
      <c r="Z33" s="147">
        <f>SUM(Tabla40[[#This Row],[2002]:[2024]])</f>
        <v>2</v>
      </c>
    </row>
    <row r="34" spans="2:26" ht="24.75" x14ac:dyDescent="0.25">
      <c r="B34" s="144" t="s">
        <v>33</v>
      </c>
      <c r="C34" s="145" t="s">
        <v>59</v>
      </c>
      <c r="D34" s="145">
        <v>1</v>
      </c>
      <c r="E34" s="145" t="s">
        <v>59</v>
      </c>
      <c r="F34" s="145" t="s">
        <v>59</v>
      </c>
      <c r="G34" s="145" t="s">
        <v>59</v>
      </c>
      <c r="H34" s="145" t="s">
        <v>59</v>
      </c>
      <c r="I34" s="145" t="s">
        <v>59</v>
      </c>
      <c r="J34" s="145" t="s">
        <v>59</v>
      </c>
      <c r="K34" s="145" t="s">
        <v>59</v>
      </c>
      <c r="L34" s="145" t="s">
        <v>59</v>
      </c>
      <c r="M34" s="145" t="s">
        <v>59</v>
      </c>
      <c r="N34" s="145" t="s">
        <v>59</v>
      </c>
      <c r="O34" s="145" t="s">
        <v>59</v>
      </c>
      <c r="P34" s="145" t="s">
        <v>59</v>
      </c>
      <c r="Q34" s="145" t="s">
        <v>59</v>
      </c>
      <c r="R34" s="145" t="s">
        <v>59</v>
      </c>
      <c r="S34" s="145" t="s">
        <v>59</v>
      </c>
      <c r="T34" s="145" t="s">
        <v>59</v>
      </c>
      <c r="U34" s="145" t="s">
        <v>59</v>
      </c>
      <c r="V34" s="145" t="s">
        <v>59</v>
      </c>
      <c r="W34" s="145" t="s">
        <v>59</v>
      </c>
      <c r="X34" s="145" t="s">
        <v>59</v>
      </c>
      <c r="Y34" s="145" t="s">
        <v>59</v>
      </c>
      <c r="Z34" s="147">
        <f>SUM(Tabla40[[#This Row],[2002]:[2024]])</f>
        <v>1</v>
      </c>
    </row>
    <row r="35" spans="2:26" x14ac:dyDescent="0.25">
      <c r="B35" s="144" t="s">
        <v>34</v>
      </c>
      <c r="C35" s="150">
        <f>SUBTOTAL(109,Tabla40[2002])</f>
        <v>336</v>
      </c>
      <c r="D35" s="150">
        <f>SUBTOTAL(109,Tabla40[2003])</f>
        <v>540</v>
      </c>
      <c r="E35" s="150">
        <f>SUBTOTAL(109,Tabla40[2004])</f>
        <v>221</v>
      </c>
      <c r="F35" s="150">
        <f>SUBTOTAL(109,Tabla40[2005])</f>
        <v>144</v>
      </c>
      <c r="G35" s="150">
        <f>SUBTOTAL(109,Tabla40[2006])</f>
        <v>357</v>
      </c>
      <c r="H35" s="150">
        <f>SUBTOTAL(109,Tabla40[2007])</f>
        <v>384</v>
      </c>
      <c r="I35" s="150">
        <f>SUBTOTAL(109,Tabla40[2008])</f>
        <v>211</v>
      </c>
      <c r="J35" s="150">
        <f>SUBTOTAL(109,Tabla40[2009])</f>
        <v>382</v>
      </c>
      <c r="K35" s="150">
        <f>SUBTOTAL(109,Tabla40[2010])</f>
        <v>439</v>
      </c>
      <c r="L35" s="150">
        <f>SUBTOTAL(109,Tabla40[2011])</f>
        <v>409</v>
      </c>
      <c r="M35" s="150">
        <f>SUBTOTAL(109,Tabla40[2012])</f>
        <v>591</v>
      </c>
      <c r="N35" s="150">
        <f>SUBTOTAL(109,Tabla40[2013])</f>
        <v>783</v>
      </c>
      <c r="O35" s="150">
        <f>SUBTOTAL(109,Tabla40[2014])</f>
        <v>1208</v>
      </c>
      <c r="P35" s="150">
        <f>SUBTOTAL(109,Tabla40[2015])</f>
        <v>377</v>
      </c>
      <c r="Q35" s="150">
        <f>SUBTOTAL(109,Tabla40[2016])</f>
        <v>643</v>
      </c>
      <c r="R35" s="150">
        <f>SUBTOTAL(109,Tabla40[2017])</f>
        <v>204</v>
      </c>
      <c r="S35" s="150">
        <f>SUBTOTAL(109,Tabla40[2018])</f>
        <v>147</v>
      </c>
      <c r="T35" s="150">
        <f>SUBTOTAL(109,Tabla40[2019])</f>
        <v>194</v>
      </c>
      <c r="U35" s="150">
        <f>SUBTOTAL(109,Tabla40[2020])</f>
        <v>204</v>
      </c>
      <c r="V35" s="150">
        <f>SUBTOTAL(109,Tabla40[2021])</f>
        <v>181</v>
      </c>
      <c r="W35" s="150">
        <f>SUBTOTAL(109,Tabla40[2022])</f>
        <v>111</v>
      </c>
      <c r="X35" s="150">
        <f>SUBTOTAL(109,Tabla40[2023])</f>
        <v>408</v>
      </c>
      <c r="Y35" s="150">
        <f>SUBTOTAL(109,Tabla40[2024])</f>
        <v>174</v>
      </c>
      <c r="Z35" s="147">
        <f>SUM(Z5:Z34)</f>
        <v>8648</v>
      </c>
    </row>
  </sheetData>
  <mergeCells count="3">
    <mergeCell ref="B3:B4"/>
    <mergeCell ref="C3:V3"/>
    <mergeCell ref="Z3:Z4"/>
  </mergeCells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59686-D986-4B5B-9241-A4C3868F4F1A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5A0F4-87B6-4A27-A3E4-F65FC6183878}">
  <dimension ref="B4:F28"/>
  <sheetViews>
    <sheetView workbookViewId="0">
      <selection activeCell="B4" sqref="B4:F28"/>
    </sheetView>
  </sheetViews>
  <sheetFormatPr baseColWidth="10" defaultRowHeight="15" x14ac:dyDescent="0.25"/>
  <sheetData>
    <row r="4" spans="2:6" ht="36" x14ac:dyDescent="0.25">
      <c r="B4" s="151" t="s">
        <v>73</v>
      </c>
      <c r="C4" s="152" t="s">
        <v>74</v>
      </c>
      <c r="D4" s="152" t="s">
        <v>75</v>
      </c>
      <c r="E4" s="152" t="s">
        <v>76</v>
      </c>
      <c r="F4" s="153" t="s">
        <v>34</v>
      </c>
    </row>
    <row r="5" spans="2:6" x14ac:dyDescent="0.25">
      <c r="B5" s="65" t="s">
        <v>36</v>
      </c>
      <c r="C5" s="66">
        <v>0</v>
      </c>
      <c r="D5" s="66">
        <v>0</v>
      </c>
      <c r="E5" s="120">
        <v>102</v>
      </c>
      <c r="F5" s="129">
        <f>SUM(Tabla30[[#This Row],[En proceso 
de Notificación]:[Concluidas]])</f>
        <v>102</v>
      </c>
    </row>
    <row r="6" spans="2:6" x14ac:dyDescent="0.25">
      <c r="B6" s="65" t="s">
        <v>37</v>
      </c>
      <c r="C6" s="66">
        <v>0</v>
      </c>
      <c r="D6" s="66">
        <v>0</v>
      </c>
      <c r="E6" s="120">
        <v>192</v>
      </c>
      <c r="F6" s="129">
        <f>SUM(Tabla30[[#This Row],[En proceso 
de Notificación]:[Concluidas]])</f>
        <v>192</v>
      </c>
    </row>
    <row r="7" spans="2:6" x14ac:dyDescent="0.25">
      <c r="B7" s="65" t="s">
        <v>38</v>
      </c>
      <c r="C7" s="66">
        <v>0</v>
      </c>
      <c r="D7" s="66">
        <v>0</v>
      </c>
      <c r="E7" s="120">
        <v>332</v>
      </c>
      <c r="F7" s="129">
        <f>SUM(Tabla30[[#This Row],[En proceso 
de Notificación]:[Concluidas]])</f>
        <v>332</v>
      </c>
    </row>
    <row r="8" spans="2:6" x14ac:dyDescent="0.25">
      <c r="B8" s="65" t="s">
        <v>39</v>
      </c>
      <c r="C8" s="66">
        <v>0</v>
      </c>
      <c r="D8" s="66">
        <v>0</v>
      </c>
      <c r="E8" s="120">
        <v>285</v>
      </c>
      <c r="F8" s="129">
        <f>SUM(Tabla30[[#This Row],[En proceso 
de Notificación]:[Concluidas]])</f>
        <v>285</v>
      </c>
    </row>
    <row r="9" spans="2:6" x14ac:dyDescent="0.25">
      <c r="B9" s="65" t="s">
        <v>40</v>
      </c>
      <c r="C9" s="66">
        <v>0</v>
      </c>
      <c r="D9" s="66">
        <v>0</v>
      </c>
      <c r="E9" s="120">
        <v>360</v>
      </c>
      <c r="F9" s="129">
        <f>SUM(Tabla30[[#This Row],[En proceso 
de Notificación]:[Concluidas]])</f>
        <v>360</v>
      </c>
    </row>
    <row r="10" spans="2:6" x14ac:dyDescent="0.25">
      <c r="B10" s="65" t="s">
        <v>41</v>
      </c>
      <c r="C10" s="66">
        <v>0</v>
      </c>
      <c r="D10" s="66">
        <v>0</v>
      </c>
      <c r="E10" s="120">
        <v>1174</v>
      </c>
      <c r="F10" s="129">
        <f>SUM(Tabla30[[#This Row],[En proceso 
de Notificación]:[Concluidas]])</f>
        <v>1174</v>
      </c>
    </row>
    <row r="11" spans="2:6" x14ac:dyDescent="0.25">
      <c r="B11" s="65" t="s">
        <v>42</v>
      </c>
      <c r="C11" s="66">
        <v>0</v>
      </c>
      <c r="D11" s="66">
        <v>0</v>
      </c>
      <c r="E11" s="120">
        <v>1109</v>
      </c>
      <c r="F11" s="129">
        <f>SUM(Tabla30[[#This Row],[En proceso 
de Notificación]:[Concluidas]])</f>
        <v>1109</v>
      </c>
    </row>
    <row r="12" spans="2:6" x14ac:dyDescent="0.25">
      <c r="B12" s="65" t="s">
        <v>43</v>
      </c>
      <c r="C12" s="66">
        <v>0</v>
      </c>
      <c r="D12" s="66">
        <v>0</v>
      </c>
      <c r="E12" s="120">
        <v>996</v>
      </c>
      <c r="F12" s="129">
        <f>SUM(Tabla30[[#This Row],[En proceso 
de Notificación]:[Concluidas]])</f>
        <v>996</v>
      </c>
    </row>
    <row r="13" spans="2:6" x14ac:dyDescent="0.25">
      <c r="B13" s="65" t="s">
        <v>44</v>
      </c>
      <c r="C13" s="66">
        <v>0</v>
      </c>
      <c r="D13" s="66">
        <v>0</v>
      </c>
      <c r="E13" s="120">
        <v>1337</v>
      </c>
      <c r="F13" s="129">
        <f>SUM(Tabla30[[#This Row],[En proceso 
de Notificación]:[Concluidas]])</f>
        <v>1337</v>
      </c>
    </row>
    <row r="14" spans="2:6" x14ac:dyDescent="0.25">
      <c r="B14" s="65" t="s">
        <v>45</v>
      </c>
      <c r="C14" s="66">
        <v>0</v>
      </c>
      <c r="D14" s="66">
        <v>0</v>
      </c>
      <c r="E14" s="120">
        <v>1239</v>
      </c>
      <c r="F14" s="129">
        <f>SUM(Tabla30[[#This Row],[En proceso 
de Notificación]:[Concluidas]])</f>
        <v>1239</v>
      </c>
    </row>
    <row r="15" spans="2:6" x14ac:dyDescent="0.25">
      <c r="B15" s="65" t="s">
        <v>46</v>
      </c>
      <c r="C15" s="66">
        <v>0</v>
      </c>
      <c r="D15" s="66">
        <v>0</v>
      </c>
      <c r="E15" s="120">
        <v>1910</v>
      </c>
      <c r="F15" s="129">
        <f>SUM(Tabla30[[#This Row],[En proceso 
de Notificación]:[Concluidas]])</f>
        <v>1910</v>
      </c>
    </row>
    <row r="16" spans="2:6" x14ac:dyDescent="0.25">
      <c r="B16" s="65" t="s">
        <v>47</v>
      </c>
      <c r="C16" s="66">
        <v>0</v>
      </c>
      <c r="D16" s="66">
        <v>0</v>
      </c>
      <c r="E16" s="120">
        <v>2033</v>
      </c>
      <c r="F16" s="129">
        <f>SUM(Tabla30[[#This Row],[En proceso 
de Notificación]:[Concluidas]])</f>
        <v>2033</v>
      </c>
    </row>
    <row r="17" spans="2:6" x14ac:dyDescent="0.25">
      <c r="B17" s="65" t="s">
        <v>48</v>
      </c>
      <c r="C17" s="66">
        <v>0</v>
      </c>
      <c r="D17" s="66">
        <v>0</v>
      </c>
      <c r="E17" s="120">
        <v>2226</v>
      </c>
      <c r="F17" s="129">
        <f>SUM(Tabla30[[#This Row],[En proceso 
de Notificación]:[Concluidas]])</f>
        <v>2226</v>
      </c>
    </row>
    <row r="18" spans="2:6" x14ac:dyDescent="0.25">
      <c r="B18" s="65" t="s">
        <v>49</v>
      </c>
      <c r="C18" s="66">
        <v>0</v>
      </c>
      <c r="D18" s="66">
        <v>0</v>
      </c>
      <c r="E18" s="120">
        <v>2782</v>
      </c>
      <c r="F18" s="129">
        <f>SUM(Tabla30[[#This Row],[En proceso 
de Notificación]:[Concluidas]])</f>
        <v>2782</v>
      </c>
    </row>
    <row r="19" spans="2:6" x14ac:dyDescent="0.25">
      <c r="B19" s="65" t="s">
        <v>50</v>
      </c>
      <c r="C19" s="66">
        <v>0</v>
      </c>
      <c r="D19" s="66">
        <v>0</v>
      </c>
      <c r="E19" s="120">
        <v>2810</v>
      </c>
      <c r="F19" s="129">
        <f>SUM(Tabla30[[#This Row],[En proceso 
de Notificación]:[Concluidas]])</f>
        <v>2810</v>
      </c>
    </row>
    <row r="20" spans="2:6" x14ac:dyDescent="0.25">
      <c r="B20" s="65" t="s">
        <v>51</v>
      </c>
      <c r="C20" s="66">
        <v>0</v>
      </c>
      <c r="D20" s="66">
        <v>0</v>
      </c>
      <c r="E20" s="120">
        <v>2058</v>
      </c>
      <c r="F20" s="129">
        <f>SUM(Tabla30[[#This Row],[En proceso 
de Notificación]:[Concluidas]])</f>
        <v>2058</v>
      </c>
    </row>
    <row r="21" spans="2:6" x14ac:dyDescent="0.25">
      <c r="B21" s="65" t="s">
        <v>52</v>
      </c>
      <c r="C21" s="66">
        <v>0</v>
      </c>
      <c r="D21" s="66">
        <v>0</v>
      </c>
      <c r="E21" s="120">
        <v>2557</v>
      </c>
      <c r="F21" s="129">
        <f>SUM(Tabla30[[#This Row],[En proceso 
de Notificación]:[Concluidas]])</f>
        <v>2557</v>
      </c>
    </row>
    <row r="22" spans="2:6" x14ac:dyDescent="0.25">
      <c r="B22" s="65" t="s">
        <v>53</v>
      </c>
      <c r="C22" s="66">
        <v>0</v>
      </c>
      <c r="D22" s="66">
        <v>12</v>
      </c>
      <c r="E22" s="120">
        <v>1616</v>
      </c>
      <c r="F22" s="129">
        <f>SUM(Tabla30[[#This Row],[En proceso 
de Notificación]:[Concluidas]])</f>
        <v>1628</v>
      </c>
    </row>
    <row r="23" spans="2:6" x14ac:dyDescent="0.25">
      <c r="B23" s="65" t="s">
        <v>54</v>
      </c>
      <c r="C23" s="66">
        <v>0</v>
      </c>
      <c r="D23" s="66">
        <v>100</v>
      </c>
      <c r="E23" s="120">
        <v>1233</v>
      </c>
      <c r="F23" s="129">
        <f>SUM(Tabla30[[#This Row],[En proceso 
de Notificación]:[Concluidas]])</f>
        <v>1333</v>
      </c>
    </row>
    <row r="24" spans="2:6" x14ac:dyDescent="0.25">
      <c r="B24" s="65" t="s">
        <v>55</v>
      </c>
      <c r="C24" s="66">
        <v>0</v>
      </c>
      <c r="D24" s="66">
        <v>207</v>
      </c>
      <c r="E24" s="120">
        <v>1262</v>
      </c>
      <c r="F24" s="129">
        <f>SUM(Tabla30[[#This Row],[En proceso 
de Notificación]:[Concluidas]])</f>
        <v>1469</v>
      </c>
    </row>
    <row r="25" spans="2:6" x14ac:dyDescent="0.25">
      <c r="B25" s="65" t="s">
        <v>56</v>
      </c>
      <c r="C25" s="66">
        <v>0</v>
      </c>
      <c r="D25" s="66">
        <v>105</v>
      </c>
      <c r="E25" s="120">
        <v>1591</v>
      </c>
      <c r="F25" s="129">
        <f>SUM(Tabla30[[#This Row],[En proceso 
de Notificación]:[Concluidas]])</f>
        <v>1696</v>
      </c>
    </row>
    <row r="26" spans="2:6" x14ac:dyDescent="0.25">
      <c r="B26" s="65" t="s">
        <v>57</v>
      </c>
      <c r="C26" s="66">
        <v>0</v>
      </c>
      <c r="D26" s="66">
        <v>1071</v>
      </c>
      <c r="E26" s="120">
        <v>1523</v>
      </c>
      <c r="F26" s="129">
        <f>SUM(Tabla30[[#This Row],[En proceso 
de Notificación]:[Concluidas]])</f>
        <v>2594</v>
      </c>
    </row>
    <row r="27" spans="2:6" x14ac:dyDescent="0.25">
      <c r="B27" s="65" t="s">
        <v>58</v>
      </c>
      <c r="C27" s="66">
        <v>1587</v>
      </c>
      <c r="D27" s="66">
        <v>1112</v>
      </c>
      <c r="E27" s="120">
        <v>63</v>
      </c>
      <c r="F27" s="129">
        <f>SUM(Tabla30[[#This Row],[En proceso 
de Notificación]:[Concluidas]])</f>
        <v>2762</v>
      </c>
    </row>
    <row r="28" spans="2:6" x14ac:dyDescent="0.25">
      <c r="B28" s="69" t="s">
        <v>34</v>
      </c>
      <c r="C28" s="70">
        <f>SUBTOTAL(109,C5:C27)</f>
        <v>1587</v>
      </c>
      <c r="D28" s="70">
        <f>SUBTOTAL(109,D5:D27)</f>
        <v>2607</v>
      </c>
      <c r="E28" s="131">
        <f>SUBTOTAL(109,E5:E27)</f>
        <v>30790</v>
      </c>
      <c r="F28" s="129">
        <f>SUM(Tabla30[[#This Row],[En proceso 
de Notificación]:[Concluidas]])</f>
        <v>34984</v>
      </c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D9456-A15D-43FE-A1EA-B0B5DD4D1B0E}">
  <dimension ref="B3:Z34"/>
  <sheetViews>
    <sheetView workbookViewId="0">
      <selection activeCell="B3" sqref="B3:Z34"/>
    </sheetView>
  </sheetViews>
  <sheetFormatPr baseColWidth="10" defaultRowHeight="15" x14ac:dyDescent="0.25"/>
  <sheetData>
    <row r="3" spans="2:26" x14ac:dyDescent="0.25">
      <c r="B3" s="101" t="s">
        <v>0</v>
      </c>
      <c r="C3" s="154" t="s">
        <v>35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6"/>
      <c r="Z3" s="105" t="s">
        <v>34</v>
      </c>
    </row>
    <row r="4" spans="2:26" x14ac:dyDescent="0.25">
      <c r="B4" s="101"/>
      <c r="C4" s="106" t="s">
        <v>36</v>
      </c>
      <c r="D4" s="106" t="s">
        <v>37</v>
      </c>
      <c r="E4" s="106" t="s">
        <v>38</v>
      </c>
      <c r="F4" s="106" t="s">
        <v>39</v>
      </c>
      <c r="G4" s="106" t="s">
        <v>40</v>
      </c>
      <c r="H4" s="106" t="s">
        <v>41</v>
      </c>
      <c r="I4" s="106" t="s">
        <v>42</v>
      </c>
      <c r="J4" s="106" t="s">
        <v>43</v>
      </c>
      <c r="K4" s="106" t="s">
        <v>44</v>
      </c>
      <c r="L4" s="106" t="s">
        <v>45</v>
      </c>
      <c r="M4" s="106" t="s">
        <v>46</v>
      </c>
      <c r="N4" s="106" t="s">
        <v>47</v>
      </c>
      <c r="O4" s="106" t="s">
        <v>48</v>
      </c>
      <c r="P4" s="106" t="s">
        <v>49</v>
      </c>
      <c r="Q4" s="106" t="s">
        <v>50</v>
      </c>
      <c r="R4" s="106" t="s">
        <v>51</v>
      </c>
      <c r="S4" s="106" t="s">
        <v>52</v>
      </c>
      <c r="T4" s="106" t="s">
        <v>53</v>
      </c>
      <c r="U4" s="106" t="s">
        <v>54</v>
      </c>
      <c r="V4" s="106" t="s">
        <v>55</v>
      </c>
      <c r="W4" s="107" t="s">
        <v>56</v>
      </c>
      <c r="X4" s="107" t="s">
        <v>57</v>
      </c>
      <c r="Y4" s="107" t="s">
        <v>58</v>
      </c>
      <c r="Z4" s="105"/>
    </row>
    <row r="5" spans="2:26" ht="24.75" x14ac:dyDescent="0.25">
      <c r="B5" s="108" t="s">
        <v>4</v>
      </c>
      <c r="C5" s="157">
        <v>34</v>
      </c>
      <c r="D5" s="157">
        <v>99</v>
      </c>
      <c r="E5" s="157">
        <v>175</v>
      </c>
      <c r="F5" s="157">
        <v>138</v>
      </c>
      <c r="G5" s="157">
        <v>180</v>
      </c>
      <c r="H5" s="157">
        <v>968</v>
      </c>
      <c r="I5" s="157">
        <v>939</v>
      </c>
      <c r="J5" s="157">
        <v>825</v>
      </c>
      <c r="K5" s="157">
        <v>1061</v>
      </c>
      <c r="L5" s="157">
        <v>973</v>
      </c>
      <c r="M5" s="157">
        <v>1509</v>
      </c>
      <c r="N5" s="157">
        <v>1546</v>
      </c>
      <c r="O5" s="157">
        <v>1740</v>
      </c>
      <c r="P5" s="157">
        <v>1800</v>
      </c>
      <c r="Q5" s="157">
        <v>2144</v>
      </c>
      <c r="R5" s="157">
        <v>1385</v>
      </c>
      <c r="S5" s="157">
        <v>1559</v>
      </c>
      <c r="T5" s="157">
        <v>873</v>
      </c>
      <c r="U5" s="157">
        <v>727</v>
      </c>
      <c r="V5" s="157">
        <v>946</v>
      </c>
      <c r="W5" s="158">
        <v>1046</v>
      </c>
      <c r="X5" s="158">
        <v>1893</v>
      </c>
      <c r="Y5" s="158">
        <v>2329</v>
      </c>
      <c r="Z5" s="111">
        <f>SUM(Tabla42[[#This Row],[2002]:[2024]])</f>
        <v>24889</v>
      </c>
    </row>
    <row r="6" spans="2:26" ht="41.25" x14ac:dyDescent="0.25">
      <c r="B6" s="108" t="s">
        <v>8</v>
      </c>
      <c r="C6" s="157">
        <v>4</v>
      </c>
      <c r="D6" s="157">
        <v>4</v>
      </c>
      <c r="E6" s="157">
        <v>15</v>
      </c>
      <c r="F6" s="157">
        <v>23</v>
      </c>
      <c r="G6" s="157">
        <v>52</v>
      </c>
      <c r="H6" s="157">
        <v>39</v>
      </c>
      <c r="I6" s="157">
        <v>10</v>
      </c>
      <c r="J6" s="157">
        <v>7</v>
      </c>
      <c r="K6" s="157">
        <v>23</v>
      </c>
      <c r="L6" s="157">
        <v>10</v>
      </c>
      <c r="M6" s="157">
        <v>72</v>
      </c>
      <c r="N6" s="157">
        <v>11</v>
      </c>
      <c r="O6" s="157">
        <v>52</v>
      </c>
      <c r="P6" s="157">
        <v>121</v>
      </c>
      <c r="Q6" s="157">
        <v>76</v>
      </c>
      <c r="R6" s="157">
        <v>143</v>
      </c>
      <c r="S6" s="157">
        <v>277</v>
      </c>
      <c r="T6" s="157">
        <v>206</v>
      </c>
      <c r="U6" s="157">
        <v>109</v>
      </c>
      <c r="V6" s="157">
        <v>53</v>
      </c>
      <c r="W6" s="157">
        <v>97</v>
      </c>
      <c r="X6" s="157">
        <v>110</v>
      </c>
      <c r="Y6" s="157">
        <v>66</v>
      </c>
      <c r="Z6" s="111">
        <f>SUM(Tabla42[[#This Row],[2002]:[2024]])</f>
        <v>1580</v>
      </c>
    </row>
    <row r="7" spans="2:26" ht="33" x14ac:dyDescent="0.25">
      <c r="B7" s="108" t="s">
        <v>7</v>
      </c>
      <c r="C7" s="157">
        <v>3</v>
      </c>
      <c r="D7" s="157" t="s">
        <v>59</v>
      </c>
      <c r="E7" s="157">
        <v>15</v>
      </c>
      <c r="F7" s="157">
        <v>8</v>
      </c>
      <c r="G7" s="157">
        <v>4</v>
      </c>
      <c r="H7" s="157" t="s">
        <v>59</v>
      </c>
      <c r="I7" s="157">
        <v>2</v>
      </c>
      <c r="J7" s="157">
        <v>1</v>
      </c>
      <c r="K7" s="157">
        <v>2</v>
      </c>
      <c r="L7" s="157">
        <v>8</v>
      </c>
      <c r="M7" s="157">
        <v>38</v>
      </c>
      <c r="N7" s="157">
        <v>92</v>
      </c>
      <c r="O7" s="157">
        <v>126</v>
      </c>
      <c r="P7" s="157">
        <v>83</v>
      </c>
      <c r="Q7" s="157">
        <v>138</v>
      </c>
      <c r="R7" s="157">
        <v>48</v>
      </c>
      <c r="S7" s="157">
        <v>135</v>
      </c>
      <c r="T7" s="157">
        <v>88</v>
      </c>
      <c r="U7" s="157">
        <v>122</v>
      </c>
      <c r="V7" s="157">
        <v>143</v>
      </c>
      <c r="W7" s="157">
        <v>172</v>
      </c>
      <c r="X7" s="157">
        <v>190</v>
      </c>
      <c r="Y7" s="157">
        <v>160</v>
      </c>
      <c r="Z7" s="111">
        <f>SUM(Tabla42[[#This Row],[2002]:[2024]])</f>
        <v>1578</v>
      </c>
    </row>
    <row r="8" spans="2:26" ht="24.75" x14ac:dyDescent="0.25">
      <c r="B8" s="108" t="s">
        <v>13</v>
      </c>
      <c r="C8" s="157">
        <v>11</v>
      </c>
      <c r="D8" s="157">
        <v>2</v>
      </c>
      <c r="E8" s="157">
        <v>17</v>
      </c>
      <c r="F8" s="157">
        <v>24</v>
      </c>
      <c r="G8" s="157">
        <v>16</v>
      </c>
      <c r="H8" s="157">
        <v>16</v>
      </c>
      <c r="I8" s="157">
        <v>20</v>
      </c>
      <c r="J8" s="157">
        <v>25</v>
      </c>
      <c r="K8" s="157">
        <v>75</v>
      </c>
      <c r="L8" s="157">
        <v>111</v>
      </c>
      <c r="M8" s="157">
        <v>78</v>
      </c>
      <c r="N8" s="157">
        <v>98</v>
      </c>
      <c r="O8" s="157">
        <v>98</v>
      </c>
      <c r="P8" s="157">
        <v>120</v>
      </c>
      <c r="Q8" s="157">
        <v>123</v>
      </c>
      <c r="R8" s="157">
        <v>109</v>
      </c>
      <c r="S8" s="157">
        <v>109</v>
      </c>
      <c r="T8" s="157">
        <v>52</v>
      </c>
      <c r="U8" s="157">
        <v>45</v>
      </c>
      <c r="V8" s="157">
        <v>27</v>
      </c>
      <c r="W8" s="157">
        <v>34</v>
      </c>
      <c r="X8" s="157">
        <v>22</v>
      </c>
      <c r="Y8" s="157">
        <v>13</v>
      </c>
      <c r="Z8" s="111">
        <f>SUM(Tabla42[[#This Row],[2002]:[2024]])</f>
        <v>1245</v>
      </c>
    </row>
    <row r="9" spans="2:26" ht="24.75" x14ac:dyDescent="0.25">
      <c r="B9" s="108" t="s">
        <v>6</v>
      </c>
      <c r="C9" s="157">
        <v>8</v>
      </c>
      <c r="D9" s="157">
        <v>8</v>
      </c>
      <c r="E9" s="157">
        <v>33</v>
      </c>
      <c r="F9" s="157">
        <v>24</v>
      </c>
      <c r="G9" s="157">
        <v>16</v>
      </c>
      <c r="H9" s="157">
        <v>24</v>
      </c>
      <c r="I9" s="157">
        <v>10</v>
      </c>
      <c r="J9" s="157">
        <v>22</v>
      </c>
      <c r="K9" s="157">
        <v>29</v>
      </c>
      <c r="L9" s="157">
        <v>16</v>
      </c>
      <c r="M9" s="157">
        <v>12</v>
      </c>
      <c r="N9" s="157">
        <v>27</v>
      </c>
      <c r="O9" s="157">
        <v>21</v>
      </c>
      <c r="P9" s="157">
        <v>42</v>
      </c>
      <c r="Q9" s="157">
        <v>44</v>
      </c>
      <c r="R9" s="157">
        <v>40</v>
      </c>
      <c r="S9" s="157">
        <v>52</v>
      </c>
      <c r="T9" s="157">
        <v>42</v>
      </c>
      <c r="U9" s="157">
        <v>35</v>
      </c>
      <c r="V9" s="157">
        <v>53</v>
      </c>
      <c r="W9" s="157">
        <v>49</v>
      </c>
      <c r="X9" s="157">
        <v>51</v>
      </c>
      <c r="Y9" s="157">
        <v>20</v>
      </c>
      <c r="Z9" s="111">
        <f>SUM(Tabla42[[#This Row],[2002]:[2024]])</f>
        <v>678</v>
      </c>
    </row>
    <row r="10" spans="2:26" ht="33" x14ac:dyDescent="0.25">
      <c r="B10" s="108" t="s">
        <v>9</v>
      </c>
      <c r="C10" s="157">
        <v>6</v>
      </c>
      <c r="D10" s="157">
        <v>10</v>
      </c>
      <c r="E10" s="157">
        <v>16</v>
      </c>
      <c r="F10" s="157">
        <v>18</v>
      </c>
      <c r="G10" s="157">
        <v>10</v>
      </c>
      <c r="H10" s="157">
        <v>29</v>
      </c>
      <c r="I10" s="157">
        <v>36</v>
      </c>
      <c r="J10" s="157">
        <v>31</v>
      </c>
      <c r="K10" s="157">
        <v>30</v>
      </c>
      <c r="L10" s="157">
        <v>22</v>
      </c>
      <c r="M10" s="157">
        <v>29</v>
      </c>
      <c r="N10" s="157">
        <v>12</v>
      </c>
      <c r="O10" s="157">
        <v>26</v>
      </c>
      <c r="P10" s="157">
        <v>24</v>
      </c>
      <c r="Q10" s="157">
        <v>32</v>
      </c>
      <c r="R10" s="157">
        <v>33</v>
      </c>
      <c r="S10" s="157">
        <v>53</v>
      </c>
      <c r="T10" s="157">
        <v>28</v>
      </c>
      <c r="U10" s="157">
        <v>40</v>
      </c>
      <c r="V10" s="157">
        <v>38</v>
      </c>
      <c r="W10" s="157">
        <v>32</v>
      </c>
      <c r="X10" s="157">
        <v>48</v>
      </c>
      <c r="Y10" s="157">
        <v>21</v>
      </c>
      <c r="Z10" s="111">
        <f>SUM(Tabla42[[#This Row],[2002]:[2024]])</f>
        <v>624</v>
      </c>
    </row>
    <row r="11" spans="2:26" ht="24.75" x14ac:dyDescent="0.25">
      <c r="B11" s="108" t="s">
        <v>5</v>
      </c>
      <c r="C11" s="157">
        <v>7</v>
      </c>
      <c r="D11" s="157">
        <v>36</v>
      </c>
      <c r="E11" s="157">
        <v>12</v>
      </c>
      <c r="F11" s="157">
        <v>18</v>
      </c>
      <c r="G11" s="157">
        <v>9</v>
      </c>
      <c r="H11" s="157">
        <v>14</v>
      </c>
      <c r="I11" s="157">
        <v>11</v>
      </c>
      <c r="J11" s="157">
        <v>10</v>
      </c>
      <c r="K11" s="157">
        <v>24</v>
      </c>
      <c r="L11" s="157">
        <v>14</v>
      </c>
      <c r="M11" s="157">
        <v>23</v>
      </c>
      <c r="N11" s="157">
        <v>9</v>
      </c>
      <c r="O11" s="157">
        <v>15</v>
      </c>
      <c r="P11" s="157">
        <v>169</v>
      </c>
      <c r="Q11" s="157">
        <v>16</v>
      </c>
      <c r="R11" s="157">
        <v>51</v>
      </c>
      <c r="S11" s="157">
        <v>21</v>
      </c>
      <c r="T11" s="157">
        <v>19</v>
      </c>
      <c r="U11" s="157">
        <v>15</v>
      </c>
      <c r="V11" s="157">
        <v>19</v>
      </c>
      <c r="W11" s="157">
        <v>24</v>
      </c>
      <c r="X11" s="157">
        <v>34</v>
      </c>
      <c r="Y11" s="157">
        <v>6</v>
      </c>
      <c r="Z11" s="111">
        <f>SUM(Tabla42[[#This Row],[2002]:[2024]])</f>
        <v>576</v>
      </c>
    </row>
    <row r="12" spans="2:26" ht="16.5" x14ac:dyDescent="0.25">
      <c r="B12" s="108" t="s">
        <v>10</v>
      </c>
      <c r="C12" s="157">
        <v>2</v>
      </c>
      <c r="D12" s="157">
        <v>1</v>
      </c>
      <c r="E12" s="157">
        <v>9</v>
      </c>
      <c r="F12" s="157">
        <v>7</v>
      </c>
      <c r="G12" s="157">
        <v>12</v>
      </c>
      <c r="H12" s="157">
        <v>24</v>
      </c>
      <c r="I12" s="157">
        <v>16</v>
      </c>
      <c r="J12" s="157">
        <v>34</v>
      </c>
      <c r="K12" s="157">
        <v>17</v>
      </c>
      <c r="L12" s="157">
        <v>12</v>
      </c>
      <c r="M12" s="157">
        <v>31</v>
      </c>
      <c r="N12" s="157">
        <v>22</v>
      </c>
      <c r="O12" s="157">
        <v>33</v>
      </c>
      <c r="P12" s="157">
        <v>71</v>
      </c>
      <c r="Q12" s="157">
        <v>28</v>
      </c>
      <c r="R12" s="157">
        <v>34</v>
      </c>
      <c r="S12" s="157">
        <v>35</v>
      </c>
      <c r="T12" s="157">
        <v>65</v>
      </c>
      <c r="U12" s="157">
        <v>38</v>
      </c>
      <c r="V12" s="157">
        <v>8</v>
      </c>
      <c r="W12" s="157">
        <v>45</v>
      </c>
      <c r="X12" s="157">
        <v>17</v>
      </c>
      <c r="Y12" s="157">
        <v>7</v>
      </c>
      <c r="Z12" s="111">
        <f>SUM(Tabla42[[#This Row],[2002]:[2024]])</f>
        <v>568</v>
      </c>
    </row>
    <row r="13" spans="2:26" x14ac:dyDescent="0.25">
      <c r="B13" s="108" t="s">
        <v>11</v>
      </c>
      <c r="C13" s="157" t="s">
        <v>59</v>
      </c>
      <c r="D13" s="157">
        <v>1</v>
      </c>
      <c r="E13" s="157">
        <v>8</v>
      </c>
      <c r="F13" s="157">
        <v>2</v>
      </c>
      <c r="G13" s="157">
        <v>12</v>
      </c>
      <c r="H13" s="157">
        <v>8</v>
      </c>
      <c r="I13" s="157">
        <v>37</v>
      </c>
      <c r="J13" s="157">
        <v>2</v>
      </c>
      <c r="K13" s="157">
        <v>11</v>
      </c>
      <c r="L13" s="157">
        <v>1</v>
      </c>
      <c r="M13" s="157">
        <v>19</v>
      </c>
      <c r="N13" s="157">
        <v>63</v>
      </c>
      <c r="O13" s="157">
        <v>24</v>
      </c>
      <c r="P13" s="157">
        <v>87</v>
      </c>
      <c r="Q13" s="157">
        <v>28</v>
      </c>
      <c r="R13" s="157">
        <v>15</v>
      </c>
      <c r="S13" s="157">
        <v>32</v>
      </c>
      <c r="T13" s="157">
        <v>12</v>
      </c>
      <c r="U13" s="157">
        <v>31</v>
      </c>
      <c r="V13" s="157">
        <v>32</v>
      </c>
      <c r="W13" s="157">
        <v>13</v>
      </c>
      <c r="X13" s="157">
        <v>28</v>
      </c>
      <c r="Y13" s="157">
        <v>20</v>
      </c>
      <c r="Z13" s="111">
        <f>SUM(Tabla42[[#This Row],[2002]:[2024]])</f>
        <v>486</v>
      </c>
    </row>
    <row r="14" spans="2:26" x14ac:dyDescent="0.25">
      <c r="B14" s="108" t="s">
        <v>14</v>
      </c>
      <c r="C14" s="157" t="s">
        <v>59</v>
      </c>
      <c r="D14" s="157">
        <v>1</v>
      </c>
      <c r="E14" s="157">
        <v>2</v>
      </c>
      <c r="F14" s="157">
        <v>1</v>
      </c>
      <c r="G14" s="157" t="s">
        <v>59</v>
      </c>
      <c r="H14" s="157">
        <v>3</v>
      </c>
      <c r="I14" s="157" t="s">
        <v>59</v>
      </c>
      <c r="J14" s="157">
        <v>4</v>
      </c>
      <c r="K14" s="157">
        <v>2</v>
      </c>
      <c r="L14" s="157">
        <v>1</v>
      </c>
      <c r="M14" s="157">
        <v>1</v>
      </c>
      <c r="N14" s="157">
        <v>3</v>
      </c>
      <c r="O14" s="157">
        <v>15</v>
      </c>
      <c r="P14" s="157">
        <v>26</v>
      </c>
      <c r="Q14" s="157">
        <v>28</v>
      </c>
      <c r="R14" s="157">
        <v>54</v>
      </c>
      <c r="S14" s="157">
        <v>72</v>
      </c>
      <c r="T14" s="157">
        <v>94</v>
      </c>
      <c r="U14" s="157">
        <v>22</v>
      </c>
      <c r="V14" s="157">
        <v>42</v>
      </c>
      <c r="W14" s="157">
        <v>31</v>
      </c>
      <c r="X14" s="157">
        <v>46</v>
      </c>
      <c r="Y14" s="157">
        <v>33</v>
      </c>
      <c r="Z14" s="111">
        <f>SUM(Tabla42[[#This Row],[2002]:[2024]])</f>
        <v>481</v>
      </c>
    </row>
    <row r="15" spans="2:26" ht="24.75" x14ac:dyDescent="0.25">
      <c r="B15" s="108" t="s">
        <v>12</v>
      </c>
      <c r="C15" s="157">
        <v>4</v>
      </c>
      <c r="D15" s="157" t="s">
        <v>59</v>
      </c>
      <c r="E15" s="157">
        <v>1</v>
      </c>
      <c r="F15" s="157">
        <v>2</v>
      </c>
      <c r="G15" s="157">
        <v>4</v>
      </c>
      <c r="H15" s="157">
        <v>6</v>
      </c>
      <c r="I15" s="157">
        <v>8</v>
      </c>
      <c r="J15" s="157">
        <v>19</v>
      </c>
      <c r="K15" s="157">
        <v>16</v>
      </c>
      <c r="L15" s="157">
        <v>8</v>
      </c>
      <c r="M15" s="157">
        <v>8</v>
      </c>
      <c r="N15" s="157">
        <v>24</v>
      </c>
      <c r="O15" s="157">
        <v>13</v>
      </c>
      <c r="P15" s="157">
        <v>41</v>
      </c>
      <c r="Q15" s="157">
        <v>29</v>
      </c>
      <c r="R15" s="157">
        <v>40</v>
      </c>
      <c r="S15" s="157">
        <v>50</v>
      </c>
      <c r="T15" s="157">
        <v>16</v>
      </c>
      <c r="U15" s="157">
        <v>19</v>
      </c>
      <c r="V15" s="157">
        <v>21</v>
      </c>
      <c r="W15" s="157">
        <v>37</v>
      </c>
      <c r="X15" s="157">
        <v>57</v>
      </c>
      <c r="Y15" s="157">
        <v>27</v>
      </c>
      <c r="Z15" s="111">
        <f>SUM(Tabla42[[#This Row],[2002]:[2024]])</f>
        <v>450</v>
      </c>
    </row>
    <row r="16" spans="2:26" x14ac:dyDescent="0.25">
      <c r="B16" s="108" t="s">
        <v>15</v>
      </c>
      <c r="C16" s="157">
        <v>2</v>
      </c>
      <c r="D16" s="157" t="s">
        <v>59</v>
      </c>
      <c r="E16" s="157">
        <v>5</v>
      </c>
      <c r="F16" s="157">
        <v>7</v>
      </c>
      <c r="G16" s="157">
        <v>1</v>
      </c>
      <c r="H16" s="157">
        <v>6</v>
      </c>
      <c r="I16" s="157">
        <v>3</v>
      </c>
      <c r="J16" s="157" t="s">
        <v>59</v>
      </c>
      <c r="K16" s="157">
        <v>1</v>
      </c>
      <c r="L16" s="157" t="s">
        <v>59</v>
      </c>
      <c r="M16" s="157">
        <v>8</v>
      </c>
      <c r="N16" s="157">
        <v>18</v>
      </c>
      <c r="O16" s="157">
        <v>15</v>
      </c>
      <c r="P16" s="157">
        <v>89</v>
      </c>
      <c r="Q16" s="157">
        <v>27</v>
      </c>
      <c r="R16" s="157">
        <v>7</v>
      </c>
      <c r="S16" s="157">
        <v>15</v>
      </c>
      <c r="T16" s="157">
        <v>26</v>
      </c>
      <c r="U16" s="157">
        <v>28</v>
      </c>
      <c r="V16" s="157">
        <v>18</v>
      </c>
      <c r="W16" s="157">
        <v>7</v>
      </c>
      <c r="X16" s="157">
        <v>4</v>
      </c>
      <c r="Y16" s="157">
        <v>6</v>
      </c>
      <c r="Z16" s="111">
        <f>SUM(Tabla42[[#This Row],[2002]:[2024]])</f>
        <v>293</v>
      </c>
    </row>
    <row r="17" spans="2:26" ht="33" x14ac:dyDescent="0.25">
      <c r="B17" s="108" t="s">
        <v>23</v>
      </c>
      <c r="C17" s="157" t="s">
        <v>59</v>
      </c>
      <c r="D17" s="157" t="s">
        <v>59</v>
      </c>
      <c r="E17" s="157" t="s">
        <v>59</v>
      </c>
      <c r="F17" s="157" t="s">
        <v>59</v>
      </c>
      <c r="G17" s="157">
        <v>6</v>
      </c>
      <c r="H17" s="157">
        <v>3</v>
      </c>
      <c r="I17" s="157">
        <v>3</v>
      </c>
      <c r="J17" s="157" t="s">
        <v>59</v>
      </c>
      <c r="K17" s="157">
        <v>22</v>
      </c>
      <c r="L17" s="157">
        <v>37</v>
      </c>
      <c r="M17" s="157">
        <v>21</v>
      </c>
      <c r="N17" s="157">
        <v>6</v>
      </c>
      <c r="O17" s="157">
        <v>4</v>
      </c>
      <c r="P17" s="157">
        <v>5</v>
      </c>
      <c r="Q17" s="157">
        <v>22</v>
      </c>
      <c r="R17" s="157">
        <v>15</v>
      </c>
      <c r="S17" s="157">
        <v>26</v>
      </c>
      <c r="T17" s="157">
        <v>3</v>
      </c>
      <c r="U17" s="157">
        <v>4</v>
      </c>
      <c r="V17" s="157">
        <v>15</v>
      </c>
      <c r="W17" s="157">
        <v>31</v>
      </c>
      <c r="X17" s="157">
        <v>23</v>
      </c>
      <c r="Y17" s="157">
        <v>5</v>
      </c>
      <c r="Z17" s="111">
        <f>SUM(Tabla42[[#This Row],[2002]:[2024]])</f>
        <v>251</v>
      </c>
    </row>
    <row r="18" spans="2:26" x14ac:dyDescent="0.25">
      <c r="B18" s="108" t="s">
        <v>24</v>
      </c>
      <c r="C18" s="157" t="s">
        <v>59</v>
      </c>
      <c r="D18" s="157">
        <v>1</v>
      </c>
      <c r="E18" s="157">
        <v>1</v>
      </c>
      <c r="F18" s="157" t="s">
        <v>59</v>
      </c>
      <c r="G18" s="157">
        <v>3</v>
      </c>
      <c r="H18" s="157">
        <v>1</v>
      </c>
      <c r="I18" s="157" t="s">
        <v>59</v>
      </c>
      <c r="J18" s="157">
        <v>2</v>
      </c>
      <c r="K18" s="157">
        <v>4</v>
      </c>
      <c r="L18" s="157">
        <v>8</v>
      </c>
      <c r="M18" s="157">
        <v>9</v>
      </c>
      <c r="N18" s="157" t="s">
        <v>59</v>
      </c>
      <c r="O18" s="157">
        <v>2</v>
      </c>
      <c r="P18" s="157">
        <v>38</v>
      </c>
      <c r="Q18" s="157">
        <v>11</v>
      </c>
      <c r="R18" s="157">
        <v>17</v>
      </c>
      <c r="S18" s="157">
        <v>16</v>
      </c>
      <c r="T18" s="157">
        <v>33</v>
      </c>
      <c r="U18" s="157">
        <v>7</v>
      </c>
      <c r="V18" s="157">
        <v>4</v>
      </c>
      <c r="W18" s="157" t="s">
        <v>59</v>
      </c>
      <c r="X18" s="157">
        <v>1</v>
      </c>
      <c r="Y18" s="157">
        <v>1</v>
      </c>
      <c r="Z18" s="111">
        <f>SUM(Tabla42[[#This Row],[2002]:[2024]])</f>
        <v>159</v>
      </c>
    </row>
    <row r="19" spans="2:26" x14ac:dyDescent="0.25">
      <c r="B19" s="108" t="s">
        <v>18</v>
      </c>
      <c r="C19" s="157" t="s">
        <v>59</v>
      </c>
      <c r="D19" s="157">
        <v>1</v>
      </c>
      <c r="E19" s="157" t="s">
        <v>59</v>
      </c>
      <c r="F19" s="157">
        <v>1</v>
      </c>
      <c r="G19" s="157" t="s">
        <v>59</v>
      </c>
      <c r="H19" s="157">
        <v>6</v>
      </c>
      <c r="I19" s="157">
        <v>2</v>
      </c>
      <c r="J19" s="157" t="s">
        <v>59</v>
      </c>
      <c r="K19" s="157">
        <v>3</v>
      </c>
      <c r="L19" s="157">
        <v>3</v>
      </c>
      <c r="M19" s="157">
        <v>8</v>
      </c>
      <c r="N19" s="157">
        <v>32</v>
      </c>
      <c r="O19" s="157">
        <v>16</v>
      </c>
      <c r="P19" s="157">
        <v>5</v>
      </c>
      <c r="Q19" s="157">
        <v>22</v>
      </c>
      <c r="R19" s="157">
        <v>9</v>
      </c>
      <c r="S19" s="157">
        <v>8</v>
      </c>
      <c r="T19" s="157">
        <v>6</v>
      </c>
      <c r="U19" s="157">
        <v>28</v>
      </c>
      <c r="V19" s="157">
        <v>2</v>
      </c>
      <c r="W19" s="157" t="s">
        <v>59</v>
      </c>
      <c r="X19" s="157">
        <v>1</v>
      </c>
      <c r="Y19" s="157">
        <v>1</v>
      </c>
      <c r="Z19" s="111">
        <f>SUM(Tabla42[[#This Row],[2002]:[2024]])</f>
        <v>154</v>
      </c>
    </row>
    <row r="20" spans="2:26" ht="24.75" x14ac:dyDescent="0.25">
      <c r="B20" s="108" t="s">
        <v>19</v>
      </c>
      <c r="C20" s="157">
        <v>4</v>
      </c>
      <c r="D20" s="157">
        <v>3</v>
      </c>
      <c r="E20" s="157">
        <v>3</v>
      </c>
      <c r="F20" s="157" t="s">
        <v>59</v>
      </c>
      <c r="G20" s="157">
        <v>1</v>
      </c>
      <c r="H20" s="157">
        <v>4</v>
      </c>
      <c r="I20" s="157">
        <v>1</v>
      </c>
      <c r="J20" s="157">
        <v>2</v>
      </c>
      <c r="K20" s="157" t="s">
        <v>59</v>
      </c>
      <c r="L20" s="157">
        <v>3</v>
      </c>
      <c r="M20" s="157">
        <v>10</v>
      </c>
      <c r="N20" s="157">
        <v>39</v>
      </c>
      <c r="O20" s="157">
        <v>5</v>
      </c>
      <c r="P20" s="157">
        <v>7</v>
      </c>
      <c r="Q20" s="157">
        <v>4</v>
      </c>
      <c r="R20" s="157">
        <v>5</v>
      </c>
      <c r="S20" s="157">
        <v>19</v>
      </c>
      <c r="T20" s="157">
        <v>11</v>
      </c>
      <c r="U20" s="157">
        <v>8</v>
      </c>
      <c r="V20" s="157" t="s">
        <v>59</v>
      </c>
      <c r="W20" s="157">
        <v>6</v>
      </c>
      <c r="X20" s="157" t="s">
        <v>59</v>
      </c>
      <c r="Y20" s="157">
        <v>3</v>
      </c>
      <c r="Z20" s="111">
        <f>SUM(Tabla42[[#This Row],[2002]:[2024]])</f>
        <v>138</v>
      </c>
    </row>
    <row r="21" spans="2:26" x14ac:dyDescent="0.25">
      <c r="B21" s="108" t="s">
        <v>22</v>
      </c>
      <c r="C21" s="157" t="s">
        <v>59</v>
      </c>
      <c r="D21" s="157">
        <v>4</v>
      </c>
      <c r="E21" s="157">
        <v>8</v>
      </c>
      <c r="F21" s="157">
        <v>3</v>
      </c>
      <c r="G21" s="157">
        <v>2</v>
      </c>
      <c r="H21" s="157">
        <v>1</v>
      </c>
      <c r="I21" s="157" t="s">
        <v>59</v>
      </c>
      <c r="J21" s="157">
        <v>3</v>
      </c>
      <c r="K21" s="157" t="s">
        <v>59</v>
      </c>
      <c r="L21" s="157">
        <v>1</v>
      </c>
      <c r="M21" s="157">
        <v>7</v>
      </c>
      <c r="N21" s="157">
        <v>10</v>
      </c>
      <c r="O21" s="157">
        <v>4</v>
      </c>
      <c r="P21" s="157">
        <v>13</v>
      </c>
      <c r="Q21" s="157">
        <v>6</v>
      </c>
      <c r="R21" s="157">
        <v>16</v>
      </c>
      <c r="S21" s="157">
        <v>17</v>
      </c>
      <c r="T21" s="157">
        <v>6</v>
      </c>
      <c r="U21" s="157">
        <v>7</v>
      </c>
      <c r="V21" s="157">
        <v>4</v>
      </c>
      <c r="W21" s="157">
        <v>11</v>
      </c>
      <c r="X21" s="157">
        <v>6</v>
      </c>
      <c r="Y21" s="157">
        <v>3</v>
      </c>
      <c r="Z21" s="111">
        <f>SUM(Tabla42[[#This Row],[2002]:[2024]])</f>
        <v>132</v>
      </c>
    </row>
    <row r="22" spans="2:26" x14ac:dyDescent="0.25">
      <c r="B22" s="108" t="s">
        <v>20</v>
      </c>
      <c r="C22" s="157">
        <v>4</v>
      </c>
      <c r="D22" s="157">
        <v>1</v>
      </c>
      <c r="E22" s="157" t="s">
        <v>59</v>
      </c>
      <c r="F22" s="157" t="s">
        <v>59</v>
      </c>
      <c r="G22" s="157">
        <v>2</v>
      </c>
      <c r="H22" s="157">
        <v>7</v>
      </c>
      <c r="I22" s="157" t="s">
        <v>59</v>
      </c>
      <c r="J22" s="157" t="s">
        <v>59</v>
      </c>
      <c r="K22" s="157" t="s">
        <v>59</v>
      </c>
      <c r="L22" s="157">
        <v>1</v>
      </c>
      <c r="M22" s="157">
        <v>5</v>
      </c>
      <c r="N22" s="157">
        <v>1</v>
      </c>
      <c r="O22" s="157">
        <v>1</v>
      </c>
      <c r="P22" s="157" t="s">
        <v>59</v>
      </c>
      <c r="Q22" s="157" t="s">
        <v>59</v>
      </c>
      <c r="R22" s="157">
        <v>4</v>
      </c>
      <c r="S22" s="157">
        <v>1</v>
      </c>
      <c r="T22" s="157">
        <v>13</v>
      </c>
      <c r="U22" s="157">
        <v>12</v>
      </c>
      <c r="V22" s="157">
        <v>17</v>
      </c>
      <c r="W22" s="157">
        <v>17</v>
      </c>
      <c r="X22" s="157">
        <v>26</v>
      </c>
      <c r="Y22" s="157">
        <v>5</v>
      </c>
      <c r="Z22" s="111">
        <f>SUM(Tabla42[[#This Row],[2002]:[2024]])</f>
        <v>117</v>
      </c>
    </row>
    <row r="23" spans="2:26" ht="33" x14ac:dyDescent="0.25">
      <c r="B23" s="108" t="s">
        <v>25</v>
      </c>
      <c r="C23" s="157" t="s">
        <v>59</v>
      </c>
      <c r="D23" s="157" t="s">
        <v>59</v>
      </c>
      <c r="E23" s="157" t="s">
        <v>59</v>
      </c>
      <c r="F23" s="157">
        <v>1</v>
      </c>
      <c r="G23" s="157">
        <v>18</v>
      </c>
      <c r="H23" s="157">
        <v>3</v>
      </c>
      <c r="I23" s="157">
        <v>3</v>
      </c>
      <c r="J23" s="157">
        <v>2</v>
      </c>
      <c r="K23" s="157">
        <v>12</v>
      </c>
      <c r="L23" s="157">
        <v>7</v>
      </c>
      <c r="M23" s="157" t="s">
        <v>59</v>
      </c>
      <c r="N23" s="157">
        <v>9</v>
      </c>
      <c r="O23" s="157">
        <v>4</v>
      </c>
      <c r="P23" s="157">
        <v>1</v>
      </c>
      <c r="Q23" s="157" t="s">
        <v>59</v>
      </c>
      <c r="R23" s="157">
        <v>1</v>
      </c>
      <c r="S23" s="157">
        <v>7</v>
      </c>
      <c r="T23" s="157">
        <v>15</v>
      </c>
      <c r="U23" s="157" t="s">
        <v>59</v>
      </c>
      <c r="V23" s="157">
        <v>9</v>
      </c>
      <c r="W23" s="157">
        <v>7</v>
      </c>
      <c r="X23" s="157">
        <v>5</v>
      </c>
      <c r="Y23" s="157">
        <v>10</v>
      </c>
      <c r="Z23" s="111">
        <f>SUM(Tabla42[[#This Row],[2002]:[2024]])</f>
        <v>114</v>
      </c>
    </row>
    <row r="24" spans="2:26" ht="16.5" x14ac:dyDescent="0.25">
      <c r="B24" s="108" t="s">
        <v>21</v>
      </c>
      <c r="C24" s="157" t="s">
        <v>59</v>
      </c>
      <c r="D24" s="157" t="s">
        <v>59</v>
      </c>
      <c r="E24" s="157" t="s">
        <v>59</v>
      </c>
      <c r="F24" s="157" t="s">
        <v>59</v>
      </c>
      <c r="G24" s="157" t="s">
        <v>59</v>
      </c>
      <c r="H24" s="157" t="s">
        <v>59</v>
      </c>
      <c r="I24" s="157" t="s">
        <v>59</v>
      </c>
      <c r="J24" s="157" t="s">
        <v>59</v>
      </c>
      <c r="K24" s="157" t="s">
        <v>59</v>
      </c>
      <c r="L24" s="157" t="s">
        <v>59</v>
      </c>
      <c r="M24" s="157">
        <v>4</v>
      </c>
      <c r="N24" s="157">
        <v>2</v>
      </c>
      <c r="O24" s="157">
        <v>2</v>
      </c>
      <c r="P24" s="157" t="s">
        <v>59</v>
      </c>
      <c r="Q24" s="157">
        <v>1</v>
      </c>
      <c r="R24" s="157">
        <v>4</v>
      </c>
      <c r="S24" s="157">
        <v>9</v>
      </c>
      <c r="T24" s="157">
        <v>7</v>
      </c>
      <c r="U24" s="157">
        <v>17</v>
      </c>
      <c r="V24" s="157">
        <v>5</v>
      </c>
      <c r="W24" s="157">
        <v>27</v>
      </c>
      <c r="X24" s="157">
        <v>18</v>
      </c>
      <c r="Y24" s="157">
        <v>1</v>
      </c>
      <c r="Z24" s="111">
        <f>SUM(Tabla42[[#This Row],[2002]:[2024]])</f>
        <v>97</v>
      </c>
    </row>
    <row r="25" spans="2:26" ht="16.5" x14ac:dyDescent="0.25">
      <c r="B25" s="108" t="s">
        <v>17</v>
      </c>
      <c r="C25" s="157">
        <v>1</v>
      </c>
      <c r="D25" s="157" t="s">
        <v>59</v>
      </c>
      <c r="E25" s="157">
        <v>1</v>
      </c>
      <c r="F25" s="157">
        <v>1</v>
      </c>
      <c r="G25" s="157" t="s">
        <v>59</v>
      </c>
      <c r="H25" s="157">
        <v>4</v>
      </c>
      <c r="I25" s="157" t="s">
        <v>59</v>
      </c>
      <c r="J25" s="157">
        <v>7</v>
      </c>
      <c r="K25" s="157">
        <v>4</v>
      </c>
      <c r="L25" s="157" t="s">
        <v>59</v>
      </c>
      <c r="M25" s="157">
        <v>13</v>
      </c>
      <c r="N25" s="157">
        <v>6</v>
      </c>
      <c r="O25" s="157">
        <v>2</v>
      </c>
      <c r="P25" s="157">
        <v>7</v>
      </c>
      <c r="Q25" s="157">
        <v>7</v>
      </c>
      <c r="R25" s="157">
        <v>8</v>
      </c>
      <c r="S25" s="157">
        <v>5</v>
      </c>
      <c r="T25" s="157" t="s">
        <v>59</v>
      </c>
      <c r="U25" s="157" t="s">
        <v>59</v>
      </c>
      <c r="V25" s="157">
        <v>2</v>
      </c>
      <c r="W25" s="157">
        <v>3</v>
      </c>
      <c r="X25" s="157">
        <v>10</v>
      </c>
      <c r="Y25" s="157">
        <v>7</v>
      </c>
      <c r="Z25" s="111">
        <f>SUM(Tabla42[[#This Row],[2002]:[2024]])</f>
        <v>88</v>
      </c>
    </row>
    <row r="26" spans="2:26" x14ac:dyDescent="0.25">
      <c r="B26" s="108" t="s">
        <v>16</v>
      </c>
      <c r="C26" s="157">
        <v>12</v>
      </c>
      <c r="D26" s="157">
        <v>9</v>
      </c>
      <c r="E26" s="157">
        <v>2</v>
      </c>
      <c r="F26" s="157">
        <v>3</v>
      </c>
      <c r="G26" s="157">
        <v>8</v>
      </c>
      <c r="H26" s="157">
        <v>2</v>
      </c>
      <c r="I26" s="157">
        <v>4</v>
      </c>
      <c r="J26" s="157" t="s">
        <v>59</v>
      </c>
      <c r="K26" s="157" t="s">
        <v>59</v>
      </c>
      <c r="L26" s="157">
        <v>2</v>
      </c>
      <c r="M26" s="157" t="s">
        <v>59</v>
      </c>
      <c r="N26" s="157" t="s">
        <v>59</v>
      </c>
      <c r="O26" s="157">
        <v>2</v>
      </c>
      <c r="P26" s="157">
        <v>5</v>
      </c>
      <c r="Q26" s="157">
        <v>9</v>
      </c>
      <c r="R26" s="157">
        <v>6</v>
      </c>
      <c r="S26" s="157">
        <v>3</v>
      </c>
      <c r="T26" s="157" t="s">
        <v>59</v>
      </c>
      <c r="U26" s="157">
        <v>7</v>
      </c>
      <c r="V26" s="157" t="s">
        <v>59</v>
      </c>
      <c r="W26" s="157">
        <v>1</v>
      </c>
      <c r="X26" s="157">
        <v>3</v>
      </c>
      <c r="Y26" s="157">
        <v>1</v>
      </c>
      <c r="Z26" s="111">
        <f>SUM(Tabla42[[#This Row],[2002]:[2024]])</f>
        <v>79</v>
      </c>
    </row>
    <row r="27" spans="2:26" x14ac:dyDescent="0.25">
      <c r="B27" s="108" t="s">
        <v>26</v>
      </c>
      <c r="C27" s="159" t="s">
        <v>59</v>
      </c>
      <c r="D27" s="157">
        <v>4</v>
      </c>
      <c r="E27" s="157">
        <v>7</v>
      </c>
      <c r="F27" s="157" t="s">
        <v>59</v>
      </c>
      <c r="G27" s="157" t="s">
        <v>59</v>
      </c>
      <c r="H27" s="157" t="s">
        <v>59</v>
      </c>
      <c r="I27" s="157" t="s">
        <v>59</v>
      </c>
      <c r="J27" s="157" t="s">
        <v>59</v>
      </c>
      <c r="K27" s="157" t="s">
        <v>59</v>
      </c>
      <c r="L27" s="157" t="s">
        <v>59</v>
      </c>
      <c r="M27" s="157" t="s">
        <v>59</v>
      </c>
      <c r="N27" s="157">
        <v>2</v>
      </c>
      <c r="O27" s="157">
        <v>3</v>
      </c>
      <c r="P27" s="157">
        <v>3</v>
      </c>
      <c r="Q27" s="157">
        <v>3</v>
      </c>
      <c r="R27" s="157" t="s">
        <v>59</v>
      </c>
      <c r="S27" s="157">
        <v>11</v>
      </c>
      <c r="T27" s="157" t="s">
        <v>59</v>
      </c>
      <c r="U27" s="157">
        <v>1</v>
      </c>
      <c r="V27" s="160">
        <v>4</v>
      </c>
      <c r="W27" s="157">
        <v>1</v>
      </c>
      <c r="X27" s="157">
        <v>1</v>
      </c>
      <c r="Y27" s="157">
        <v>17</v>
      </c>
      <c r="Z27" s="111">
        <f>SUM(Tabla42[[#This Row],[2002]:[2024]])</f>
        <v>57</v>
      </c>
    </row>
    <row r="28" spans="2:26" ht="16.5" x14ac:dyDescent="0.25">
      <c r="B28" s="108" t="s">
        <v>29</v>
      </c>
      <c r="C28" s="159" t="s">
        <v>59</v>
      </c>
      <c r="D28" s="157" t="s">
        <v>59</v>
      </c>
      <c r="E28" s="157">
        <v>1</v>
      </c>
      <c r="F28" s="157" t="s">
        <v>59</v>
      </c>
      <c r="G28" s="157">
        <v>1</v>
      </c>
      <c r="H28" s="157" t="s">
        <v>59</v>
      </c>
      <c r="I28" s="157">
        <v>1</v>
      </c>
      <c r="J28" s="157" t="s">
        <v>59</v>
      </c>
      <c r="K28" s="157" t="s">
        <v>59</v>
      </c>
      <c r="L28" s="157" t="s">
        <v>59</v>
      </c>
      <c r="M28" s="157">
        <v>1</v>
      </c>
      <c r="N28" s="157" t="s">
        <v>59</v>
      </c>
      <c r="O28" s="157">
        <v>3</v>
      </c>
      <c r="P28" s="157">
        <v>24</v>
      </c>
      <c r="Q28" s="157">
        <v>10</v>
      </c>
      <c r="R28" s="157">
        <v>5</v>
      </c>
      <c r="S28" s="157">
        <v>1</v>
      </c>
      <c r="T28" s="157">
        <v>1</v>
      </c>
      <c r="U28" s="157">
        <v>3</v>
      </c>
      <c r="V28" s="160">
        <v>1</v>
      </c>
      <c r="W28" s="157">
        <v>1</v>
      </c>
      <c r="X28" s="157" t="s">
        <v>59</v>
      </c>
      <c r="Y28" s="157" t="s">
        <v>59</v>
      </c>
      <c r="Z28" s="111">
        <f>SUM(Tabla42[[#This Row],[2002]:[2024]])</f>
        <v>53</v>
      </c>
    </row>
    <row r="29" spans="2:26" ht="16.5" x14ac:dyDescent="0.25">
      <c r="B29" s="108" t="s">
        <v>31</v>
      </c>
      <c r="C29" s="159" t="s">
        <v>59</v>
      </c>
      <c r="D29" s="157" t="s">
        <v>59</v>
      </c>
      <c r="E29" s="157">
        <v>1</v>
      </c>
      <c r="F29" s="157" t="s">
        <v>59</v>
      </c>
      <c r="G29" s="157">
        <v>2</v>
      </c>
      <c r="H29" s="157">
        <v>5</v>
      </c>
      <c r="I29" s="157" t="s">
        <v>59</v>
      </c>
      <c r="J29" s="157" t="s">
        <v>59</v>
      </c>
      <c r="K29" s="157" t="s">
        <v>59</v>
      </c>
      <c r="L29" s="157" t="s">
        <v>59</v>
      </c>
      <c r="M29" s="157" t="s">
        <v>59</v>
      </c>
      <c r="N29" s="157" t="s">
        <v>59</v>
      </c>
      <c r="O29" s="157" t="s">
        <v>59</v>
      </c>
      <c r="P29" s="157" t="s">
        <v>59</v>
      </c>
      <c r="Q29" s="157" t="s">
        <v>59</v>
      </c>
      <c r="R29" s="157">
        <v>7</v>
      </c>
      <c r="S29" s="157">
        <v>20</v>
      </c>
      <c r="T29" s="157">
        <v>1</v>
      </c>
      <c r="U29" s="157" t="s">
        <v>59</v>
      </c>
      <c r="V29" s="160" t="s">
        <v>59</v>
      </c>
      <c r="W29" s="157" t="s">
        <v>59</v>
      </c>
      <c r="X29" s="157" t="s">
        <v>59</v>
      </c>
      <c r="Y29" s="157" t="s">
        <v>59</v>
      </c>
      <c r="Z29" s="111">
        <f>SUM(Tabla42[[#This Row],[2002]:[2024]])</f>
        <v>36</v>
      </c>
    </row>
    <row r="30" spans="2:26" ht="24.75" x14ac:dyDescent="0.25">
      <c r="B30" s="108" t="s">
        <v>27</v>
      </c>
      <c r="C30" s="159" t="s">
        <v>59</v>
      </c>
      <c r="D30" s="157" t="s">
        <v>59</v>
      </c>
      <c r="E30" s="157" t="s">
        <v>59</v>
      </c>
      <c r="F30" s="157" t="s">
        <v>59</v>
      </c>
      <c r="G30" s="157" t="s">
        <v>59</v>
      </c>
      <c r="H30" s="157">
        <v>1</v>
      </c>
      <c r="I30" s="157" t="s">
        <v>59</v>
      </c>
      <c r="J30" s="157" t="s">
        <v>59</v>
      </c>
      <c r="K30" s="157">
        <v>1</v>
      </c>
      <c r="L30" s="157" t="s">
        <v>59</v>
      </c>
      <c r="M30" s="157" t="s">
        <v>59</v>
      </c>
      <c r="N30" s="157" t="s">
        <v>59</v>
      </c>
      <c r="O30" s="157" t="s">
        <v>59</v>
      </c>
      <c r="P30" s="157">
        <v>1</v>
      </c>
      <c r="Q30" s="157" t="s">
        <v>59</v>
      </c>
      <c r="R30" s="157" t="s">
        <v>59</v>
      </c>
      <c r="S30" s="157" t="s">
        <v>59</v>
      </c>
      <c r="T30" s="157">
        <v>8</v>
      </c>
      <c r="U30" s="157">
        <v>8</v>
      </c>
      <c r="V30" s="160">
        <v>6</v>
      </c>
      <c r="W30" s="157">
        <v>4</v>
      </c>
      <c r="X30" s="157" t="s">
        <v>59</v>
      </c>
      <c r="Y30" s="157" t="s">
        <v>59</v>
      </c>
      <c r="Z30" s="111">
        <f>SUM(Tabla42[[#This Row],[2002]:[2024]])</f>
        <v>29</v>
      </c>
    </row>
    <row r="31" spans="2:26" ht="24.75" x14ac:dyDescent="0.25">
      <c r="B31" s="108" t="s">
        <v>30</v>
      </c>
      <c r="C31" s="159" t="s">
        <v>59</v>
      </c>
      <c r="D31" s="157">
        <v>6</v>
      </c>
      <c r="E31" s="157" t="s">
        <v>59</v>
      </c>
      <c r="F31" s="157">
        <v>1</v>
      </c>
      <c r="G31" s="157">
        <v>1</v>
      </c>
      <c r="H31" s="157" t="s">
        <v>59</v>
      </c>
      <c r="I31" s="157">
        <v>3</v>
      </c>
      <c r="J31" s="157" t="s">
        <v>59</v>
      </c>
      <c r="K31" s="157" t="s">
        <v>59</v>
      </c>
      <c r="L31" s="157">
        <v>1</v>
      </c>
      <c r="M31" s="157">
        <v>3</v>
      </c>
      <c r="N31" s="157">
        <v>1</v>
      </c>
      <c r="O31" s="157" t="s">
        <v>59</v>
      </c>
      <c r="P31" s="157" t="s">
        <v>59</v>
      </c>
      <c r="Q31" s="157">
        <v>2</v>
      </c>
      <c r="R31" s="157">
        <v>2</v>
      </c>
      <c r="S31" s="157" t="s">
        <v>59</v>
      </c>
      <c r="T31" s="157">
        <v>3</v>
      </c>
      <c r="U31" s="157" t="s">
        <v>59</v>
      </c>
      <c r="V31" s="160" t="s">
        <v>59</v>
      </c>
      <c r="W31" s="157" t="s">
        <v>59</v>
      </c>
      <c r="X31" s="157" t="s">
        <v>59</v>
      </c>
      <c r="Y31" s="157" t="s">
        <v>59</v>
      </c>
      <c r="Z31" s="111">
        <f>SUM(Tabla42[[#This Row],[2002]:[2024]])</f>
        <v>23</v>
      </c>
    </row>
    <row r="32" spans="2:26" ht="16.5" x14ac:dyDescent="0.25">
      <c r="B32" s="108" t="s">
        <v>32</v>
      </c>
      <c r="C32" s="159" t="s">
        <v>59</v>
      </c>
      <c r="D32" s="157" t="s">
        <v>59</v>
      </c>
      <c r="E32" s="157" t="s">
        <v>59</v>
      </c>
      <c r="F32" s="157">
        <v>3</v>
      </c>
      <c r="G32" s="157" t="s">
        <v>59</v>
      </c>
      <c r="H32" s="157" t="s">
        <v>59</v>
      </c>
      <c r="I32" s="157" t="s">
        <v>59</v>
      </c>
      <c r="J32" s="157" t="s">
        <v>59</v>
      </c>
      <c r="K32" s="157" t="s">
        <v>59</v>
      </c>
      <c r="L32" s="157" t="s">
        <v>59</v>
      </c>
      <c r="M32" s="157">
        <v>1</v>
      </c>
      <c r="N32" s="157" t="s">
        <v>59</v>
      </c>
      <c r="O32" s="157" t="s">
        <v>59</v>
      </c>
      <c r="P32" s="157" t="s">
        <v>59</v>
      </c>
      <c r="Q32" s="157" t="s">
        <v>59</v>
      </c>
      <c r="R32" s="157" t="s">
        <v>59</v>
      </c>
      <c r="S32" s="157">
        <v>4</v>
      </c>
      <c r="T32" s="157" t="s">
        <v>59</v>
      </c>
      <c r="U32" s="157" t="s">
        <v>59</v>
      </c>
      <c r="V32" s="160" t="s">
        <v>59</v>
      </c>
      <c r="W32" s="157" t="s">
        <v>59</v>
      </c>
      <c r="X32" s="157" t="s">
        <v>59</v>
      </c>
      <c r="Y32" s="157" t="s">
        <v>59</v>
      </c>
      <c r="Z32" s="111">
        <f>SUM(Tabla42[[#This Row],[2002]:[2024]])</f>
        <v>8</v>
      </c>
    </row>
    <row r="33" spans="2:26" ht="24.75" x14ac:dyDescent="0.25">
      <c r="B33" s="108" t="s">
        <v>28</v>
      </c>
      <c r="C33" s="157" t="s">
        <v>59</v>
      </c>
      <c r="D33" s="157">
        <v>1</v>
      </c>
      <c r="E33" s="157" t="s">
        <v>59</v>
      </c>
      <c r="F33" s="157" t="s">
        <v>59</v>
      </c>
      <c r="G33" s="157" t="s">
        <v>59</v>
      </c>
      <c r="H33" s="157" t="s">
        <v>59</v>
      </c>
      <c r="I33" s="157" t="s">
        <v>59</v>
      </c>
      <c r="J33" s="157" t="s">
        <v>59</v>
      </c>
      <c r="K33" s="157" t="s">
        <v>59</v>
      </c>
      <c r="L33" s="157" t="s">
        <v>59</v>
      </c>
      <c r="M33" s="157" t="s">
        <v>59</v>
      </c>
      <c r="N33" s="157" t="s">
        <v>59</v>
      </c>
      <c r="O33" s="157" t="s">
        <v>59</v>
      </c>
      <c r="P33" s="157" t="s">
        <v>59</v>
      </c>
      <c r="Q33" s="157" t="s">
        <v>59</v>
      </c>
      <c r="R33" s="157" t="s">
        <v>59</v>
      </c>
      <c r="S33" s="157" t="s">
        <v>59</v>
      </c>
      <c r="T33" s="157" t="s">
        <v>59</v>
      </c>
      <c r="U33" s="157" t="s">
        <v>59</v>
      </c>
      <c r="V33" s="157" t="s">
        <v>59</v>
      </c>
      <c r="W33" s="157" t="s">
        <v>59</v>
      </c>
      <c r="X33" s="157" t="s">
        <v>59</v>
      </c>
      <c r="Y33" s="157" t="s">
        <v>59</v>
      </c>
      <c r="Z33" s="111">
        <f>SUM(Tabla42[[#This Row],[2002]:[2024]])</f>
        <v>1</v>
      </c>
    </row>
    <row r="34" spans="2:26" x14ac:dyDescent="0.25">
      <c r="B34" s="161" t="s">
        <v>34</v>
      </c>
      <c r="C34" s="162">
        <f>SUBTOTAL(109,Tabla42[2002])</f>
        <v>102</v>
      </c>
      <c r="D34" s="162">
        <f>SUBTOTAL(109,Tabla42[2003])</f>
        <v>192</v>
      </c>
      <c r="E34" s="162">
        <f>SUBTOTAL(109,Tabla42[2004])</f>
        <v>332</v>
      </c>
      <c r="F34" s="162">
        <f>SUBTOTAL(109,Tabla42[2005])</f>
        <v>285</v>
      </c>
      <c r="G34" s="162">
        <f>SUBTOTAL(109,Tabla42[2006])</f>
        <v>360</v>
      </c>
      <c r="H34" s="162">
        <f>SUBTOTAL(109,Tabla42[2007])</f>
        <v>1174</v>
      </c>
      <c r="I34" s="162">
        <f>SUBTOTAL(109,Tabla42[2008])</f>
        <v>1109</v>
      </c>
      <c r="J34" s="162">
        <f>SUBTOTAL(109,Tabla42[2009])</f>
        <v>996</v>
      </c>
      <c r="K34" s="162">
        <f>SUBTOTAL(109,Tabla42[2010])</f>
        <v>1337</v>
      </c>
      <c r="L34" s="162">
        <f>SUBTOTAL(109,Tabla42[2011])</f>
        <v>1239</v>
      </c>
      <c r="M34" s="162">
        <f>SUBTOTAL(109,Tabla42[2012])</f>
        <v>1910</v>
      </c>
      <c r="N34" s="162">
        <f>SUBTOTAL(109,Tabla42[2013])</f>
        <v>2033</v>
      </c>
      <c r="O34" s="162">
        <f>SUBTOTAL(109,Tabla42[2014])</f>
        <v>2226</v>
      </c>
      <c r="P34" s="162">
        <f>SUBTOTAL(109,Tabla42[2015])</f>
        <v>2782</v>
      </c>
      <c r="Q34" s="162">
        <f>SUBTOTAL(109,Tabla42[2016])</f>
        <v>2810</v>
      </c>
      <c r="R34" s="162">
        <f>SUBTOTAL(109,Tabla42[2017])</f>
        <v>2058</v>
      </c>
      <c r="S34" s="162">
        <f>SUBTOTAL(109,Tabla42[2018])</f>
        <v>2557</v>
      </c>
      <c r="T34" s="162">
        <f>SUBTOTAL(109,Tabla42[2019])</f>
        <v>1628</v>
      </c>
      <c r="U34" s="162">
        <f>SUBTOTAL(109,Tabla42[2020])</f>
        <v>1333</v>
      </c>
      <c r="V34" s="162">
        <f>SUBTOTAL(109,Tabla42[2021])</f>
        <v>1469</v>
      </c>
      <c r="W34" s="162">
        <f>SUBTOTAL(109,Tabla42[2022])</f>
        <v>1696</v>
      </c>
      <c r="X34" s="162">
        <f>SUBTOTAL(109,Tabla42[2023])</f>
        <v>2594</v>
      </c>
      <c r="Y34" s="162">
        <f>SUBTOTAL(109,Tabla42[2024])</f>
        <v>2762</v>
      </c>
      <c r="Z34" s="111">
        <f>SUM(Tabla42[[#Totals],[2002]:[2024]])</f>
        <v>34984</v>
      </c>
    </row>
  </sheetData>
  <mergeCells count="3">
    <mergeCell ref="B3:B4"/>
    <mergeCell ref="C3:Y3"/>
    <mergeCell ref="Z3:Z4"/>
  </mergeCells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A6E92-4098-4F6D-84B1-D819A44FBB61}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DA361-ACAD-4FA0-9CCA-1FBB26B42BEC}">
  <dimension ref="B3:F27"/>
  <sheetViews>
    <sheetView workbookViewId="0">
      <selection activeCell="B3" sqref="B3:F27"/>
    </sheetView>
  </sheetViews>
  <sheetFormatPr baseColWidth="10" defaultRowHeight="15" x14ac:dyDescent="0.25"/>
  <sheetData>
    <row r="3" spans="2:6" ht="36" x14ac:dyDescent="0.25">
      <c r="B3" s="62" t="s">
        <v>73</v>
      </c>
      <c r="C3" s="63" t="s">
        <v>74</v>
      </c>
      <c r="D3" s="63" t="s">
        <v>75</v>
      </c>
      <c r="E3" s="63" t="s">
        <v>76</v>
      </c>
      <c r="F3" s="64" t="s">
        <v>34</v>
      </c>
    </row>
    <row r="4" spans="2:6" x14ac:dyDescent="0.25">
      <c r="B4" s="65" t="s">
        <v>36</v>
      </c>
      <c r="C4" s="66">
        <v>0</v>
      </c>
      <c r="D4" s="163">
        <v>0</v>
      </c>
      <c r="E4" s="120">
        <v>7</v>
      </c>
      <c r="F4" s="129">
        <f>SUM(Tabla32[[#This Row],[En proceso 
de Notificación]:[Concluidas]])</f>
        <v>7</v>
      </c>
    </row>
    <row r="5" spans="2:6" x14ac:dyDescent="0.25">
      <c r="B5" s="65" t="s">
        <v>37</v>
      </c>
      <c r="C5" s="66">
        <v>0</v>
      </c>
      <c r="D5" s="163">
        <v>0</v>
      </c>
      <c r="E5" s="120">
        <v>40</v>
      </c>
      <c r="F5" s="129">
        <f>SUM(Tabla32[[#This Row],[En proceso 
de Notificación]:[Concluidas]])</f>
        <v>40</v>
      </c>
    </row>
    <row r="6" spans="2:6" x14ac:dyDescent="0.25">
      <c r="B6" s="65" t="s">
        <v>38</v>
      </c>
      <c r="C6" s="66">
        <v>0</v>
      </c>
      <c r="D6" s="163">
        <v>0</v>
      </c>
      <c r="E6" s="120">
        <v>349</v>
      </c>
      <c r="F6" s="129">
        <f>SUM(Tabla32[[#This Row],[En proceso 
de Notificación]:[Concluidas]])</f>
        <v>349</v>
      </c>
    </row>
    <row r="7" spans="2:6" x14ac:dyDescent="0.25">
      <c r="B7" s="65" t="s">
        <v>39</v>
      </c>
      <c r="C7" s="66">
        <v>0</v>
      </c>
      <c r="D7" s="163">
        <v>0</v>
      </c>
      <c r="E7" s="120">
        <v>461</v>
      </c>
      <c r="F7" s="129">
        <f>SUM(Tabla32[[#This Row],[En proceso 
de Notificación]:[Concluidas]])</f>
        <v>461</v>
      </c>
    </row>
    <row r="8" spans="2:6" x14ac:dyDescent="0.25">
      <c r="B8" s="65" t="s">
        <v>40</v>
      </c>
      <c r="C8" s="66">
        <v>0</v>
      </c>
      <c r="D8" s="163">
        <v>0</v>
      </c>
      <c r="E8" s="120">
        <v>563</v>
      </c>
      <c r="F8" s="129">
        <f>SUM(Tabla32[[#This Row],[En proceso 
de Notificación]:[Concluidas]])</f>
        <v>563</v>
      </c>
    </row>
    <row r="9" spans="2:6" x14ac:dyDescent="0.25">
      <c r="B9" s="65" t="s">
        <v>41</v>
      </c>
      <c r="C9" s="66">
        <v>0</v>
      </c>
      <c r="D9" s="163">
        <v>0</v>
      </c>
      <c r="E9" s="120">
        <v>1631</v>
      </c>
      <c r="F9" s="129">
        <f>SUM(Tabla32[[#This Row],[En proceso 
de Notificación]:[Concluidas]])</f>
        <v>1631</v>
      </c>
    </row>
    <row r="10" spans="2:6" x14ac:dyDescent="0.25">
      <c r="B10" s="65" t="s">
        <v>42</v>
      </c>
      <c r="C10" s="66">
        <v>0</v>
      </c>
      <c r="D10" s="163">
        <v>0</v>
      </c>
      <c r="E10" s="120">
        <v>1116</v>
      </c>
      <c r="F10" s="129">
        <f>SUM(Tabla32[[#This Row],[En proceso 
de Notificación]:[Concluidas]])</f>
        <v>1116</v>
      </c>
    </row>
    <row r="11" spans="2:6" x14ac:dyDescent="0.25">
      <c r="B11" s="65" t="s">
        <v>43</v>
      </c>
      <c r="C11" s="66">
        <v>0</v>
      </c>
      <c r="D11" s="163">
        <v>0</v>
      </c>
      <c r="E11" s="120">
        <v>1385</v>
      </c>
      <c r="F11" s="129">
        <f>SUM(Tabla32[[#This Row],[En proceso 
de Notificación]:[Concluidas]])</f>
        <v>1385</v>
      </c>
    </row>
    <row r="12" spans="2:6" x14ac:dyDescent="0.25">
      <c r="B12" s="65" t="s">
        <v>44</v>
      </c>
      <c r="C12" s="66">
        <v>0</v>
      </c>
      <c r="D12" s="163">
        <v>0</v>
      </c>
      <c r="E12" s="120">
        <v>1911</v>
      </c>
      <c r="F12" s="129">
        <f>SUM(Tabla32[[#This Row],[En proceso 
de Notificación]:[Concluidas]])</f>
        <v>1911</v>
      </c>
    </row>
    <row r="13" spans="2:6" x14ac:dyDescent="0.25">
      <c r="B13" s="65" t="s">
        <v>45</v>
      </c>
      <c r="C13" s="66">
        <v>0</v>
      </c>
      <c r="D13" s="163">
        <v>0</v>
      </c>
      <c r="E13" s="120">
        <v>1652</v>
      </c>
      <c r="F13" s="129">
        <f>SUM(Tabla32[[#This Row],[En proceso 
de Notificación]:[Concluidas]])</f>
        <v>1652</v>
      </c>
    </row>
    <row r="14" spans="2:6" x14ac:dyDescent="0.25">
      <c r="B14" s="65" t="s">
        <v>46</v>
      </c>
      <c r="C14" s="66">
        <v>0</v>
      </c>
      <c r="D14" s="163">
        <v>0</v>
      </c>
      <c r="E14" s="120">
        <v>1819</v>
      </c>
      <c r="F14" s="129">
        <f>SUM(Tabla32[[#This Row],[En proceso 
de Notificación]:[Concluidas]])</f>
        <v>1819</v>
      </c>
    </row>
    <row r="15" spans="2:6" x14ac:dyDescent="0.25">
      <c r="B15" s="65" t="s">
        <v>47</v>
      </c>
      <c r="C15" s="66">
        <v>0</v>
      </c>
      <c r="D15" s="163">
        <v>0</v>
      </c>
      <c r="E15" s="120">
        <v>1361</v>
      </c>
      <c r="F15" s="129">
        <f>SUM(Tabla32[[#This Row],[En proceso 
de Notificación]:[Concluidas]])</f>
        <v>1361</v>
      </c>
    </row>
    <row r="16" spans="2:6" x14ac:dyDescent="0.25">
      <c r="B16" s="65" t="s">
        <v>48</v>
      </c>
      <c r="C16" s="66">
        <v>0</v>
      </c>
      <c r="D16" s="163">
        <v>0</v>
      </c>
      <c r="E16" s="120">
        <v>2134</v>
      </c>
      <c r="F16" s="129">
        <f>SUM(Tabla32[[#This Row],[En proceso 
de Notificación]:[Concluidas]])</f>
        <v>2134</v>
      </c>
    </row>
    <row r="17" spans="2:6" x14ac:dyDescent="0.25">
      <c r="B17" s="65" t="s">
        <v>49</v>
      </c>
      <c r="C17" s="66">
        <v>0</v>
      </c>
      <c r="D17" s="163">
        <v>0</v>
      </c>
      <c r="E17" s="120">
        <v>2715</v>
      </c>
      <c r="F17" s="129">
        <f>SUM(Tabla32[[#This Row],[En proceso 
de Notificación]:[Concluidas]])</f>
        <v>2715</v>
      </c>
    </row>
    <row r="18" spans="2:6" x14ac:dyDescent="0.25">
      <c r="B18" s="65" t="s">
        <v>50</v>
      </c>
      <c r="C18" s="66">
        <v>0</v>
      </c>
      <c r="D18" s="163">
        <v>0</v>
      </c>
      <c r="E18" s="120">
        <v>2560</v>
      </c>
      <c r="F18" s="129">
        <f>SUM(Tabla32[[#This Row],[En proceso 
de Notificación]:[Concluidas]])</f>
        <v>2560</v>
      </c>
    </row>
    <row r="19" spans="2:6" x14ac:dyDescent="0.25">
      <c r="B19" s="65" t="s">
        <v>51</v>
      </c>
      <c r="C19" s="66">
        <v>0</v>
      </c>
      <c r="D19" s="163">
        <v>0</v>
      </c>
      <c r="E19" s="120">
        <v>2792</v>
      </c>
      <c r="F19" s="129">
        <f>SUM(Tabla32[[#This Row],[En proceso 
de Notificación]:[Concluidas]])</f>
        <v>2792</v>
      </c>
    </row>
    <row r="20" spans="2:6" x14ac:dyDescent="0.25">
      <c r="B20" s="65" t="s">
        <v>52</v>
      </c>
      <c r="C20" s="66">
        <v>0</v>
      </c>
      <c r="D20" s="163">
        <v>0</v>
      </c>
      <c r="E20" s="120">
        <v>2462</v>
      </c>
      <c r="F20" s="129">
        <f>SUM(Tabla32[[#This Row],[En proceso 
de Notificación]:[Concluidas]])</f>
        <v>2462</v>
      </c>
    </row>
    <row r="21" spans="2:6" x14ac:dyDescent="0.25">
      <c r="B21" s="65" t="s">
        <v>53</v>
      </c>
      <c r="C21" s="66">
        <v>0</v>
      </c>
      <c r="D21" s="163">
        <v>0</v>
      </c>
      <c r="E21" s="120">
        <v>1587</v>
      </c>
      <c r="F21" s="129">
        <f>SUM(Tabla32[[#This Row],[En proceso 
de Notificación]:[Concluidas]])</f>
        <v>1587</v>
      </c>
    </row>
    <row r="22" spans="2:6" x14ac:dyDescent="0.25">
      <c r="B22" s="65" t="s">
        <v>54</v>
      </c>
      <c r="C22" s="66">
        <v>0</v>
      </c>
      <c r="D22" s="163">
        <v>0</v>
      </c>
      <c r="E22" s="120">
        <v>1484</v>
      </c>
      <c r="F22" s="129">
        <f>SUM(Tabla32[[#This Row],[En proceso 
de Notificación]:[Concluidas]])</f>
        <v>1484</v>
      </c>
    </row>
    <row r="23" spans="2:6" x14ac:dyDescent="0.25">
      <c r="B23" s="65" t="s">
        <v>55</v>
      </c>
      <c r="C23" s="66">
        <v>0</v>
      </c>
      <c r="D23" s="163">
        <v>0</v>
      </c>
      <c r="E23" s="120">
        <v>1564</v>
      </c>
      <c r="F23" s="129">
        <f>SUM(Tabla32[[#This Row],[En proceso 
de Notificación]:[Concluidas]])</f>
        <v>1564</v>
      </c>
    </row>
    <row r="24" spans="2:6" x14ac:dyDescent="0.25">
      <c r="B24" s="65" t="s">
        <v>56</v>
      </c>
      <c r="C24" s="164">
        <v>0</v>
      </c>
      <c r="D24" s="163">
        <v>0</v>
      </c>
      <c r="E24" s="165">
        <v>1730</v>
      </c>
      <c r="F24" s="129">
        <f>SUM(Tabla32[[#This Row],[En proceso 
de Notificación]:[Concluidas]])</f>
        <v>1730</v>
      </c>
    </row>
    <row r="25" spans="2:6" x14ac:dyDescent="0.25">
      <c r="B25" s="65" t="s">
        <v>57</v>
      </c>
      <c r="C25" s="164">
        <v>0</v>
      </c>
      <c r="D25" s="163">
        <v>0</v>
      </c>
      <c r="E25" s="165">
        <v>2508</v>
      </c>
      <c r="F25" s="129">
        <f>SUM(Tabla32[[#This Row],[En proceso 
de Notificación]:[Concluidas]])</f>
        <v>2508</v>
      </c>
    </row>
    <row r="26" spans="2:6" x14ac:dyDescent="0.25">
      <c r="B26" s="65" t="s">
        <v>58</v>
      </c>
      <c r="C26" s="164">
        <v>1259</v>
      </c>
      <c r="D26" s="163">
        <v>0</v>
      </c>
      <c r="E26" s="165">
        <v>944</v>
      </c>
      <c r="F26" s="129">
        <f>SUM(Tabla32[[#This Row],[En proceso 
de Notificación]:[Concluidas]])</f>
        <v>2203</v>
      </c>
    </row>
    <row r="27" spans="2:6" x14ac:dyDescent="0.25">
      <c r="B27" s="69" t="s">
        <v>34</v>
      </c>
      <c r="C27" s="70">
        <f>SUBTOTAL(109,C4:C26)</f>
        <v>1259</v>
      </c>
      <c r="D27" s="70">
        <f t="shared" ref="D27:E27" si="0">SUBTOTAL(109,D4:D26)</f>
        <v>0</v>
      </c>
      <c r="E27" s="70">
        <f t="shared" si="0"/>
        <v>34775</v>
      </c>
      <c r="F27" s="129">
        <f>SUM(Tabla32[[#This Row],[En proceso 
de Notificación]:[Concluidas]])</f>
        <v>36034</v>
      </c>
    </row>
  </sheetData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4AD2-3E2F-4055-9F57-A5959088E4E8}">
  <dimension ref="B3:Z34"/>
  <sheetViews>
    <sheetView workbookViewId="0">
      <selection activeCell="B3" sqref="B3:Z34"/>
    </sheetView>
  </sheetViews>
  <sheetFormatPr baseColWidth="10" defaultRowHeight="15" x14ac:dyDescent="0.25"/>
  <sheetData>
    <row r="3" spans="2:26" x14ac:dyDescent="0.25">
      <c r="B3" s="101" t="s">
        <v>0</v>
      </c>
      <c r="C3" s="154" t="s">
        <v>35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6"/>
      <c r="Z3" s="105" t="s">
        <v>34</v>
      </c>
    </row>
    <row r="4" spans="2:26" x14ac:dyDescent="0.25">
      <c r="B4" s="101"/>
      <c r="C4" s="106" t="s">
        <v>36</v>
      </c>
      <c r="D4" s="106" t="s">
        <v>37</v>
      </c>
      <c r="E4" s="106" t="s">
        <v>38</v>
      </c>
      <c r="F4" s="106" t="s">
        <v>39</v>
      </c>
      <c r="G4" s="106" t="s">
        <v>40</v>
      </c>
      <c r="H4" s="106" t="s">
        <v>41</v>
      </c>
      <c r="I4" s="106" t="s">
        <v>42</v>
      </c>
      <c r="J4" s="106" t="s">
        <v>43</v>
      </c>
      <c r="K4" s="106" t="s">
        <v>44</v>
      </c>
      <c r="L4" s="106" t="s">
        <v>45</v>
      </c>
      <c r="M4" s="106" t="s">
        <v>46</v>
      </c>
      <c r="N4" s="106" t="s">
        <v>47</v>
      </c>
      <c r="O4" s="106" t="s">
        <v>48</v>
      </c>
      <c r="P4" s="106" t="s">
        <v>49</v>
      </c>
      <c r="Q4" s="106" t="s">
        <v>50</v>
      </c>
      <c r="R4" s="106" t="s">
        <v>51</v>
      </c>
      <c r="S4" s="106" t="s">
        <v>52</v>
      </c>
      <c r="T4" s="106" t="s">
        <v>53</v>
      </c>
      <c r="U4" s="106" t="s">
        <v>54</v>
      </c>
      <c r="V4" s="106" t="s">
        <v>55</v>
      </c>
      <c r="W4" s="107" t="s">
        <v>56</v>
      </c>
      <c r="X4" s="107" t="s">
        <v>57</v>
      </c>
      <c r="Y4" s="107" t="s">
        <v>58</v>
      </c>
      <c r="Z4" s="105"/>
    </row>
    <row r="5" spans="2:26" ht="24.75" x14ac:dyDescent="0.25">
      <c r="B5" s="108" t="s">
        <v>4</v>
      </c>
      <c r="C5" s="109" t="s">
        <v>59</v>
      </c>
      <c r="D5" s="109" t="s">
        <v>59</v>
      </c>
      <c r="E5" s="109">
        <v>213</v>
      </c>
      <c r="F5" s="109">
        <v>185</v>
      </c>
      <c r="G5" s="109">
        <v>183</v>
      </c>
      <c r="H5" s="109">
        <v>1053</v>
      </c>
      <c r="I5" s="109">
        <v>670</v>
      </c>
      <c r="J5" s="109">
        <v>784</v>
      </c>
      <c r="K5" s="109">
        <v>1208</v>
      </c>
      <c r="L5" s="109">
        <v>1009</v>
      </c>
      <c r="M5" s="109">
        <v>1121</v>
      </c>
      <c r="N5" s="109">
        <v>605</v>
      </c>
      <c r="O5" s="109">
        <v>1337</v>
      </c>
      <c r="P5" s="109">
        <v>1440</v>
      </c>
      <c r="Q5" s="109">
        <v>1594</v>
      </c>
      <c r="R5" s="109">
        <v>2149</v>
      </c>
      <c r="S5" s="109">
        <v>1261</v>
      </c>
      <c r="T5" s="109">
        <v>760</v>
      </c>
      <c r="U5" s="109">
        <v>737</v>
      </c>
      <c r="V5" s="109">
        <v>872</v>
      </c>
      <c r="W5" s="110">
        <v>1127</v>
      </c>
      <c r="X5" s="110">
        <v>1744</v>
      </c>
      <c r="Y5" s="110">
        <v>1703</v>
      </c>
      <c r="Z5" s="111">
        <f>SUM(Tabla43[[#This Row],[2002]:[2023]])</f>
        <v>20052</v>
      </c>
    </row>
    <row r="6" spans="2:26" ht="24.75" x14ac:dyDescent="0.25">
      <c r="B6" s="108" t="s">
        <v>5</v>
      </c>
      <c r="C6" s="109">
        <v>4</v>
      </c>
      <c r="D6" s="109">
        <v>17</v>
      </c>
      <c r="E6" s="109">
        <v>19</v>
      </c>
      <c r="F6" s="109">
        <v>76</v>
      </c>
      <c r="G6" s="109">
        <v>96</v>
      </c>
      <c r="H6" s="109">
        <v>88</v>
      </c>
      <c r="I6" s="109">
        <v>85</v>
      </c>
      <c r="J6" s="109">
        <v>108</v>
      </c>
      <c r="K6" s="109">
        <v>100</v>
      </c>
      <c r="L6" s="109">
        <v>51</v>
      </c>
      <c r="M6" s="109">
        <v>59</v>
      </c>
      <c r="N6" s="109">
        <v>67</v>
      </c>
      <c r="O6" s="109">
        <v>59</v>
      </c>
      <c r="P6" s="109">
        <v>239</v>
      </c>
      <c r="Q6" s="109">
        <v>48</v>
      </c>
      <c r="R6" s="109">
        <v>91</v>
      </c>
      <c r="S6" s="109">
        <v>57</v>
      </c>
      <c r="T6" s="109">
        <v>38</v>
      </c>
      <c r="U6" s="109">
        <v>61</v>
      </c>
      <c r="V6" s="109">
        <v>40</v>
      </c>
      <c r="W6" s="109">
        <v>35</v>
      </c>
      <c r="X6" s="109">
        <v>44</v>
      </c>
      <c r="Y6" s="109">
        <v>7</v>
      </c>
      <c r="Z6" s="111">
        <f>SUM(Tabla43[[#This Row],[2002]:[2023]])</f>
        <v>1482</v>
      </c>
    </row>
    <row r="7" spans="2:26" ht="33" x14ac:dyDescent="0.25">
      <c r="B7" s="108" t="s">
        <v>7</v>
      </c>
      <c r="C7" s="109" t="s">
        <v>59</v>
      </c>
      <c r="D7" s="109">
        <v>9</v>
      </c>
      <c r="E7" s="109">
        <v>27</v>
      </c>
      <c r="F7" s="109">
        <v>27</v>
      </c>
      <c r="G7" s="109">
        <v>24</v>
      </c>
      <c r="H7" s="109">
        <v>9</v>
      </c>
      <c r="I7" s="109">
        <v>11</v>
      </c>
      <c r="J7" s="109">
        <v>28</v>
      </c>
      <c r="K7" s="109">
        <v>14</v>
      </c>
      <c r="L7" s="109">
        <v>29</v>
      </c>
      <c r="M7" s="109">
        <v>85</v>
      </c>
      <c r="N7" s="109">
        <v>71</v>
      </c>
      <c r="O7" s="109">
        <v>98</v>
      </c>
      <c r="P7" s="109">
        <v>57</v>
      </c>
      <c r="Q7" s="109">
        <v>100</v>
      </c>
      <c r="R7" s="109">
        <v>51</v>
      </c>
      <c r="S7" s="109">
        <v>58</v>
      </c>
      <c r="T7" s="109">
        <v>62</v>
      </c>
      <c r="U7" s="109">
        <v>73</v>
      </c>
      <c r="V7" s="109">
        <v>91</v>
      </c>
      <c r="W7" s="109">
        <v>86</v>
      </c>
      <c r="X7" s="109">
        <v>167</v>
      </c>
      <c r="Y7" s="109">
        <v>115</v>
      </c>
      <c r="Z7" s="111">
        <f>SUM(Tabla43[[#This Row],[2002]:[2023]])</f>
        <v>1177</v>
      </c>
    </row>
    <row r="8" spans="2:26" x14ac:dyDescent="0.25">
      <c r="B8" s="108" t="s">
        <v>11</v>
      </c>
      <c r="C8" s="109" t="s">
        <v>59</v>
      </c>
      <c r="D8" s="109" t="s">
        <v>59</v>
      </c>
      <c r="E8" s="109">
        <v>4</v>
      </c>
      <c r="F8" s="109">
        <v>3</v>
      </c>
      <c r="G8" s="109">
        <v>9</v>
      </c>
      <c r="H8" s="109">
        <v>14</v>
      </c>
      <c r="I8" s="109">
        <v>69</v>
      </c>
      <c r="J8" s="109">
        <v>65</v>
      </c>
      <c r="K8" s="109">
        <v>66</v>
      </c>
      <c r="L8" s="109">
        <v>28</v>
      </c>
      <c r="M8" s="109">
        <v>35</v>
      </c>
      <c r="N8" s="109">
        <v>61</v>
      </c>
      <c r="O8" s="109">
        <v>36</v>
      </c>
      <c r="P8" s="109">
        <v>226</v>
      </c>
      <c r="Q8" s="109">
        <v>93</v>
      </c>
      <c r="R8" s="109">
        <v>46</v>
      </c>
      <c r="S8" s="109">
        <v>87</v>
      </c>
      <c r="T8" s="109">
        <v>54</v>
      </c>
      <c r="U8" s="109">
        <v>107</v>
      </c>
      <c r="V8" s="109">
        <v>146</v>
      </c>
      <c r="W8" s="109">
        <v>46</v>
      </c>
      <c r="X8" s="109">
        <v>62</v>
      </c>
      <c r="Y8" s="109">
        <v>30</v>
      </c>
      <c r="Z8" s="111">
        <f>SUM(Tabla43[[#This Row],[2002]:[2023]])</f>
        <v>1257</v>
      </c>
    </row>
    <row r="9" spans="2:26" ht="24.75" x14ac:dyDescent="0.25">
      <c r="B9" s="108" t="s">
        <v>6</v>
      </c>
      <c r="C9" s="109" t="s">
        <v>59</v>
      </c>
      <c r="D9" s="109">
        <v>6</v>
      </c>
      <c r="E9" s="109">
        <v>9</v>
      </c>
      <c r="F9" s="109">
        <v>30</v>
      </c>
      <c r="G9" s="109">
        <v>38</v>
      </c>
      <c r="H9" s="109">
        <v>91</v>
      </c>
      <c r="I9" s="109">
        <v>30</v>
      </c>
      <c r="J9" s="109">
        <v>43</v>
      </c>
      <c r="K9" s="109">
        <v>89</v>
      </c>
      <c r="L9" s="109">
        <v>58</v>
      </c>
      <c r="M9" s="109">
        <v>64</v>
      </c>
      <c r="N9" s="109">
        <v>73</v>
      </c>
      <c r="O9" s="109">
        <v>71</v>
      </c>
      <c r="P9" s="109">
        <v>95</v>
      </c>
      <c r="Q9" s="109">
        <v>122</v>
      </c>
      <c r="R9" s="109">
        <v>27</v>
      </c>
      <c r="S9" s="109">
        <v>107</v>
      </c>
      <c r="T9" s="109">
        <v>48</v>
      </c>
      <c r="U9" s="109">
        <v>39</v>
      </c>
      <c r="V9" s="109">
        <v>55</v>
      </c>
      <c r="W9" s="109">
        <v>41</v>
      </c>
      <c r="X9" s="109">
        <v>67</v>
      </c>
      <c r="Y9" s="109">
        <v>41</v>
      </c>
      <c r="Z9" s="111">
        <f>SUM(Tabla43[[#This Row],[2002]:[2023]])</f>
        <v>1203</v>
      </c>
    </row>
    <row r="10" spans="2:26" ht="16.5" x14ac:dyDescent="0.25">
      <c r="B10" s="108" t="s">
        <v>10</v>
      </c>
      <c r="C10" s="109" t="s">
        <v>59</v>
      </c>
      <c r="D10" s="109" t="s">
        <v>59</v>
      </c>
      <c r="E10" s="109">
        <v>6</v>
      </c>
      <c r="F10" s="109">
        <v>7</v>
      </c>
      <c r="G10" s="109">
        <v>26</v>
      </c>
      <c r="H10" s="109">
        <v>68</v>
      </c>
      <c r="I10" s="109">
        <v>63</v>
      </c>
      <c r="J10" s="109">
        <v>70</v>
      </c>
      <c r="K10" s="109">
        <v>81</v>
      </c>
      <c r="L10" s="109">
        <v>51</v>
      </c>
      <c r="M10" s="109">
        <v>58</v>
      </c>
      <c r="N10" s="109">
        <v>77</v>
      </c>
      <c r="O10" s="109">
        <v>76</v>
      </c>
      <c r="P10" s="109">
        <v>185</v>
      </c>
      <c r="Q10" s="109">
        <v>74</v>
      </c>
      <c r="R10" s="109">
        <v>30</v>
      </c>
      <c r="S10" s="109">
        <v>92</v>
      </c>
      <c r="T10" s="109">
        <v>78</v>
      </c>
      <c r="U10" s="109">
        <v>55</v>
      </c>
      <c r="V10" s="109">
        <v>22</v>
      </c>
      <c r="W10" s="109">
        <v>29</v>
      </c>
      <c r="X10" s="109">
        <v>32</v>
      </c>
      <c r="Y10" s="109">
        <v>18</v>
      </c>
      <c r="Z10" s="111">
        <f>SUM(Tabla43[[#This Row],[2002]:[2023]])</f>
        <v>1180</v>
      </c>
    </row>
    <row r="11" spans="2:26" ht="33" x14ac:dyDescent="0.25">
      <c r="B11" s="108" t="s">
        <v>9</v>
      </c>
      <c r="C11" s="109">
        <v>1</v>
      </c>
      <c r="D11" s="109">
        <v>4</v>
      </c>
      <c r="E11" s="109">
        <v>16</v>
      </c>
      <c r="F11" s="109">
        <v>21</v>
      </c>
      <c r="G11" s="109">
        <v>29</v>
      </c>
      <c r="H11" s="109">
        <v>38</v>
      </c>
      <c r="I11" s="109">
        <v>33</v>
      </c>
      <c r="J11" s="109">
        <v>73</v>
      </c>
      <c r="K11" s="109">
        <v>86</v>
      </c>
      <c r="L11" s="109">
        <v>50</v>
      </c>
      <c r="M11" s="109">
        <v>65</v>
      </c>
      <c r="N11" s="109">
        <v>32</v>
      </c>
      <c r="O11" s="109">
        <v>52</v>
      </c>
      <c r="P11" s="109">
        <v>39</v>
      </c>
      <c r="Q11" s="109">
        <v>59</v>
      </c>
      <c r="R11" s="109">
        <v>45</v>
      </c>
      <c r="S11" s="109">
        <v>108</v>
      </c>
      <c r="T11" s="109">
        <v>82</v>
      </c>
      <c r="U11" s="109">
        <v>62</v>
      </c>
      <c r="V11" s="109">
        <v>62</v>
      </c>
      <c r="W11" s="109">
        <v>59</v>
      </c>
      <c r="X11" s="109">
        <v>123</v>
      </c>
      <c r="Y11" s="109">
        <v>57</v>
      </c>
      <c r="Z11" s="111">
        <f>SUM(Tabla43[[#This Row],[2002]:[2023]])</f>
        <v>1139</v>
      </c>
    </row>
    <row r="12" spans="2:26" ht="24.75" x14ac:dyDescent="0.25">
      <c r="B12" s="108" t="s">
        <v>13</v>
      </c>
      <c r="C12" s="109">
        <v>1</v>
      </c>
      <c r="D12" s="109" t="s">
        <v>59</v>
      </c>
      <c r="E12" s="109">
        <v>5</v>
      </c>
      <c r="F12" s="109">
        <v>25</v>
      </c>
      <c r="G12" s="109">
        <v>9</v>
      </c>
      <c r="H12" s="109">
        <v>23</v>
      </c>
      <c r="I12" s="109">
        <v>21</v>
      </c>
      <c r="J12" s="109">
        <v>25</v>
      </c>
      <c r="K12" s="109">
        <v>31</v>
      </c>
      <c r="L12" s="109">
        <v>164</v>
      </c>
      <c r="M12" s="109">
        <v>52</v>
      </c>
      <c r="N12" s="109">
        <v>33</v>
      </c>
      <c r="O12" s="109">
        <v>71</v>
      </c>
      <c r="P12" s="109">
        <v>98</v>
      </c>
      <c r="Q12" s="109">
        <v>71</v>
      </c>
      <c r="R12" s="109">
        <v>90</v>
      </c>
      <c r="S12" s="109">
        <v>106</v>
      </c>
      <c r="T12" s="109">
        <v>85</v>
      </c>
      <c r="U12" s="109">
        <v>50</v>
      </c>
      <c r="V12" s="109">
        <v>56</v>
      </c>
      <c r="W12" s="109">
        <v>62</v>
      </c>
      <c r="X12" s="109">
        <v>44</v>
      </c>
      <c r="Y12" s="109">
        <v>14</v>
      </c>
      <c r="Z12" s="111">
        <f>SUM(Tabla43[[#This Row],[2002]:[2023]])</f>
        <v>1122</v>
      </c>
    </row>
    <row r="13" spans="2:26" ht="41.25" x14ac:dyDescent="0.25">
      <c r="B13" s="108" t="s">
        <v>8</v>
      </c>
      <c r="C13" s="109" t="s">
        <v>59</v>
      </c>
      <c r="D13" s="109" t="s">
        <v>59</v>
      </c>
      <c r="E13" s="109">
        <v>4</v>
      </c>
      <c r="F13" s="109">
        <v>35</v>
      </c>
      <c r="G13" s="109">
        <v>65</v>
      </c>
      <c r="H13" s="109">
        <v>29</v>
      </c>
      <c r="I13" s="109">
        <v>10</v>
      </c>
      <c r="J13" s="109">
        <v>13</v>
      </c>
      <c r="K13" s="109">
        <v>19</v>
      </c>
      <c r="L13" s="109">
        <v>21</v>
      </c>
      <c r="M13" s="109">
        <v>59</v>
      </c>
      <c r="N13" s="109">
        <v>91</v>
      </c>
      <c r="O13" s="109">
        <v>125</v>
      </c>
      <c r="P13" s="109">
        <v>39</v>
      </c>
      <c r="Q13" s="109">
        <v>47</v>
      </c>
      <c r="R13" s="109">
        <v>63</v>
      </c>
      <c r="S13" s="109">
        <v>160</v>
      </c>
      <c r="T13" s="109">
        <v>82</v>
      </c>
      <c r="U13" s="109">
        <v>45</v>
      </c>
      <c r="V13" s="109">
        <v>31</v>
      </c>
      <c r="W13" s="109">
        <v>31</v>
      </c>
      <c r="X13" s="109">
        <v>41</v>
      </c>
      <c r="Y13" s="109">
        <v>20</v>
      </c>
      <c r="Z13" s="111">
        <f>SUM(Tabla43[[#This Row],[2002]:[2023]])</f>
        <v>1010</v>
      </c>
    </row>
    <row r="14" spans="2:26" ht="24.75" x14ac:dyDescent="0.25">
      <c r="B14" s="108" t="s">
        <v>12</v>
      </c>
      <c r="C14" s="109" t="s">
        <v>59</v>
      </c>
      <c r="D14" s="109" t="s">
        <v>59</v>
      </c>
      <c r="E14" s="109">
        <v>8</v>
      </c>
      <c r="F14" s="109">
        <v>3</v>
      </c>
      <c r="G14" s="109">
        <v>9</v>
      </c>
      <c r="H14" s="109">
        <v>45</v>
      </c>
      <c r="I14" s="109">
        <v>20</v>
      </c>
      <c r="J14" s="109">
        <v>15</v>
      </c>
      <c r="K14" s="109">
        <v>25</v>
      </c>
      <c r="L14" s="109">
        <v>8</v>
      </c>
      <c r="M14" s="109">
        <v>36</v>
      </c>
      <c r="N14" s="109">
        <v>54</v>
      </c>
      <c r="O14" s="109">
        <v>38</v>
      </c>
      <c r="P14" s="109">
        <v>28</v>
      </c>
      <c r="Q14" s="109">
        <v>35</v>
      </c>
      <c r="R14" s="109">
        <v>14</v>
      </c>
      <c r="S14" s="109">
        <v>65</v>
      </c>
      <c r="T14" s="109">
        <v>26</v>
      </c>
      <c r="U14" s="109">
        <v>10</v>
      </c>
      <c r="V14" s="109">
        <v>18</v>
      </c>
      <c r="W14" s="109">
        <v>27</v>
      </c>
      <c r="X14" s="109">
        <v>30</v>
      </c>
      <c r="Y14" s="109">
        <v>15</v>
      </c>
      <c r="Z14" s="111">
        <f>SUM(Tabla43[[#This Row],[2002]:[2023]])</f>
        <v>514</v>
      </c>
    </row>
    <row r="15" spans="2:26" x14ac:dyDescent="0.25">
      <c r="B15" s="108" t="s">
        <v>14</v>
      </c>
      <c r="C15" s="109" t="s">
        <v>59</v>
      </c>
      <c r="D15" s="109" t="s">
        <v>59</v>
      </c>
      <c r="E15" s="109">
        <v>5</v>
      </c>
      <c r="F15" s="109" t="s">
        <v>59</v>
      </c>
      <c r="G15" s="109">
        <v>5</v>
      </c>
      <c r="H15" s="109">
        <v>9</v>
      </c>
      <c r="I15" s="109">
        <v>5</v>
      </c>
      <c r="J15" s="109">
        <v>12</v>
      </c>
      <c r="K15" s="109">
        <v>8</v>
      </c>
      <c r="L15" s="109">
        <v>4</v>
      </c>
      <c r="M15" s="109">
        <v>7</v>
      </c>
      <c r="N15" s="109">
        <v>16</v>
      </c>
      <c r="O15" s="109">
        <v>22</v>
      </c>
      <c r="P15" s="109">
        <v>14</v>
      </c>
      <c r="Q15" s="109">
        <v>40</v>
      </c>
      <c r="R15" s="109">
        <v>13</v>
      </c>
      <c r="S15" s="109">
        <v>80</v>
      </c>
      <c r="T15" s="109">
        <v>29</v>
      </c>
      <c r="U15" s="109">
        <v>29</v>
      </c>
      <c r="V15" s="109">
        <v>32</v>
      </c>
      <c r="W15" s="109">
        <v>9</v>
      </c>
      <c r="X15" s="109">
        <v>34</v>
      </c>
      <c r="Y15" s="109">
        <v>37</v>
      </c>
      <c r="Z15" s="111">
        <f>SUM(Tabla43[[#This Row],[2002]:[2023]])</f>
        <v>373</v>
      </c>
    </row>
    <row r="16" spans="2:26" x14ac:dyDescent="0.25">
      <c r="B16" s="108" t="s">
        <v>15</v>
      </c>
      <c r="C16" s="109" t="s">
        <v>59</v>
      </c>
      <c r="D16" s="109" t="s">
        <v>59</v>
      </c>
      <c r="E16" s="109">
        <v>4</v>
      </c>
      <c r="F16" s="109">
        <v>9</v>
      </c>
      <c r="G16" s="109">
        <v>2</v>
      </c>
      <c r="H16" s="109">
        <v>7</v>
      </c>
      <c r="I16" s="109">
        <v>18</v>
      </c>
      <c r="J16" s="109">
        <v>5</v>
      </c>
      <c r="K16" s="109">
        <v>17</v>
      </c>
      <c r="L16" s="109">
        <v>1</v>
      </c>
      <c r="M16" s="109">
        <v>16</v>
      </c>
      <c r="N16" s="109">
        <v>21</v>
      </c>
      <c r="O16" s="109">
        <v>21</v>
      </c>
      <c r="P16" s="109">
        <v>83</v>
      </c>
      <c r="Q16" s="109">
        <v>37</v>
      </c>
      <c r="R16" s="109">
        <v>17</v>
      </c>
      <c r="S16" s="109">
        <v>12</v>
      </c>
      <c r="T16" s="109">
        <v>35</v>
      </c>
      <c r="U16" s="109">
        <v>22</v>
      </c>
      <c r="V16" s="109">
        <v>34</v>
      </c>
      <c r="W16" s="109">
        <v>20</v>
      </c>
      <c r="X16" s="109">
        <v>10</v>
      </c>
      <c r="Y16" s="109">
        <v>3</v>
      </c>
      <c r="Z16" s="111">
        <f>SUM(Tabla43[[#This Row],[2002]:[2023]])</f>
        <v>391</v>
      </c>
    </row>
    <row r="17" spans="2:26" ht="24.75" x14ac:dyDescent="0.25">
      <c r="B17" s="108" t="s">
        <v>19</v>
      </c>
      <c r="C17" s="109" t="s">
        <v>59</v>
      </c>
      <c r="D17" s="109">
        <v>1</v>
      </c>
      <c r="E17" s="109">
        <v>6</v>
      </c>
      <c r="F17" s="109">
        <v>2</v>
      </c>
      <c r="G17" s="109">
        <v>10</v>
      </c>
      <c r="H17" s="109">
        <v>14</v>
      </c>
      <c r="I17" s="109">
        <v>12</v>
      </c>
      <c r="J17" s="109">
        <v>18</v>
      </c>
      <c r="K17" s="109">
        <v>10</v>
      </c>
      <c r="L17" s="109">
        <v>22</v>
      </c>
      <c r="M17" s="109">
        <v>18</v>
      </c>
      <c r="N17" s="109">
        <v>28</v>
      </c>
      <c r="O17" s="109">
        <v>27</v>
      </c>
      <c r="P17" s="109">
        <v>12</v>
      </c>
      <c r="Q17" s="109">
        <v>24</v>
      </c>
      <c r="R17" s="109">
        <v>39</v>
      </c>
      <c r="S17" s="109">
        <v>36</v>
      </c>
      <c r="T17" s="109">
        <v>35</v>
      </c>
      <c r="U17" s="109">
        <v>38</v>
      </c>
      <c r="V17" s="109">
        <v>4</v>
      </c>
      <c r="W17" s="109">
        <v>17</v>
      </c>
      <c r="X17" s="109">
        <v>4</v>
      </c>
      <c r="Y17" s="109">
        <v>6</v>
      </c>
      <c r="Z17" s="111">
        <f>SUM(Tabla43[[#This Row],[2002]:[2023]])</f>
        <v>377</v>
      </c>
    </row>
    <row r="18" spans="2:26" x14ac:dyDescent="0.25">
      <c r="B18" s="108" t="s">
        <v>22</v>
      </c>
      <c r="C18" s="109" t="s">
        <v>59</v>
      </c>
      <c r="D18" s="109" t="s">
        <v>59</v>
      </c>
      <c r="E18" s="109">
        <v>8</v>
      </c>
      <c r="F18" s="109">
        <v>7</v>
      </c>
      <c r="G18" s="109">
        <v>6</v>
      </c>
      <c r="H18" s="109">
        <v>6</v>
      </c>
      <c r="I18" s="109" t="s">
        <v>59</v>
      </c>
      <c r="J18" s="109">
        <v>15</v>
      </c>
      <c r="K18" s="109">
        <v>9</v>
      </c>
      <c r="L18" s="109">
        <v>10</v>
      </c>
      <c r="M18" s="109">
        <v>14</v>
      </c>
      <c r="N18" s="109">
        <v>13</v>
      </c>
      <c r="O18" s="109">
        <v>15</v>
      </c>
      <c r="P18" s="109">
        <v>25</v>
      </c>
      <c r="Q18" s="109">
        <v>21</v>
      </c>
      <c r="R18" s="109">
        <v>22</v>
      </c>
      <c r="S18" s="109">
        <v>65</v>
      </c>
      <c r="T18" s="109">
        <v>50</v>
      </c>
      <c r="U18" s="109">
        <v>13</v>
      </c>
      <c r="V18" s="109">
        <v>17</v>
      </c>
      <c r="W18" s="109">
        <v>15</v>
      </c>
      <c r="X18" s="109">
        <v>20</v>
      </c>
      <c r="Y18" s="109">
        <v>9</v>
      </c>
      <c r="Z18" s="111">
        <f>SUM(Tabla43[[#This Row],[2002]:[2023]])</f>
        <v>351</v>
      </c>
    </row>
    <row r="19" spans="2:26" x14ac:dyDescent="0.25">
      <c r="B19" s="108" t="s">
        <v>18</v>
      </c>
      <c r="C19" s="109" t="s">
        <v>59</v>
      </c>
      <c r="D19" s="109" t="s">
        <v>59</v>
      </c>
      <c r="E19" s="109" t="s">
        <v>59</v>
      </c>
      <c r="F19" s="109">
        <v>5</v>
      </c>
      <c r="G19" s="109">
        <v>11</v>
      </c>
      <c r="H19" s="109">
        <v>17</v>
      </c>
      <c r="I19" s="109">
        <v>19</v>
      </c>
      <c r="J19" s="109">
        <v>14</v>
      </c>
      <c r="K19" s="109">
        <v>26</v>
      </c>
      <c r="L19" s="109">
        <v>7</v>
      </c>
      <c r="M19" s="109">
        <v>7</v>
      </c>
      <c r="N19" s="109">
        <v>44</v>
      </c>
      <c r="O19" s="109">
        <v>29</v>
      </c>
      <c r="P19" s="109">
        <v>14</v>
      </c>
      <c r="Q19" s="109">
        <v>34</v>
      </c>
      <c r="R19" s="109">
        <v>10</v>
      </c>
      <c r="S19" s="109">
        <v>14</v>
      </c>
      <c r="T19" s="109">
        <v>18</v>
      </c>
      <c r="U19" s="109">
        <v>54</v>
      </c>
      <c r="V19" s="109">
        <v>2</v>
      </c>
      <c r="W19" s="109">
        <v>9</v>
      </c>
      <c r="X19" s="109">
        <v>9</v>
      </c>
      <c r="Y19" s="109">
        <v>5</v>
      </c>
      <c r="Z19" s="111">
        <f>SUM(Tabla43[[#This Row],[2002]:[2023]])</f>
        <v>343</v>
      </c>
    </row>
    <row r="20" spans="2:26" ht="16.5" x14ac:dyDescent="0.25">
      <c r="B20" s="108" t="s">
        <v>17</v>
      </c>
      <c r="C20" s="109">
        <v>1</v>
      </c>
      <c r="D20" s="109" t="s">
        <v>59</v>
      </c>
      <c r="E20" s="109">
        <v>1</v>
      </c>
      <c r="F20" s="109">
        <v>6</v>
      </c>
      <c r="G20" s="109">
        <v>6</v>
      </c>
      <c r="H20" s="109">
        <v>6</v>
      </c>
      <c r="I20" s="109">
        <v>4</v>
      </c>
      <c r="J20" s="109">
        <v>30</v>
      </c>
      <c r="K20" s="109">
        <v>31</v>
      </c>
      <c r="L20" s="109">
        <v>4</v>
      </c>
      <c r="M20" s="109">
        <v>44</v>
      </c>
      <c r="N20" s="109">
        <v>10</v>
      </c>
      <c r="O20" s="109">
        <v>7</v>
      </c>
      <c r="P20" s="109">
        <v>13</v>
      </c>
      <c r="Q20" s="109">
        <v>25</v>
      </c>
      <c r="R20" s="109">
        <v>14</v>
      </c>
      <c r="S20" s="109">
        <v>4</v>
      </c>
      <c r="T20" s="109">
        <v>6</v>
      </c>
      <c r="U20" s="109" t="s">
        <v>59</v>
      </c>
      <c r="V20" s="109">
        <v>7</v>
      </c>
      <c r="W20" s="109">
        <v>13</v>
      </c>
      <c r="X20" s="109">
        <v>22</v>
      </c>
      <c r="Y20" s="109">
        <v>22</v>
      </c>
      <c r="Z20" s="111">
        <f>SUM(Tabla43[[#This Row],[2002]:[2023]])</f>
        <v>254</v>
      </c>
    </row>
    <row r="21" spans="2:26" x14ac:dyDescent="0.25">
      <c r="B21" s="108" t="s">
        <v>24</v>
      </c>
      <c r="C21" s="109" t="s">
        <v>59</v>
      </c>
      <c r="D21" s="109" t="s">
        <v>59</v>
      </c>
      <c r="E21" s="109">
        <v>5</v>
      </c>
      <c r="F21" s="109">
        <v>9</v>
      </c>
      <c r="G21" s="109">
        <v>2</v>
      </c>
      <c r="H21" s="109">
        <v>17</v>
      </c>
      <c r="I21" s="109">
        <v>7</v>
      </c>
      <c r="J21" s="109">
        <v>23</v>
      </c>
      <c r="K21" s="109">
        <v>35</v>
      </c>
      <c r="L21" s="109">
        <v>23</v>
      </c>
      <c r="M21" s="109">
        <v>5</v>
      </c>
      <c r="N21" s="109">
        <v>1</v>
      </c>
      <c r="O21" s="109">
        <v>5</v>
      </c>
      <c r="P21" s="109">
        <v>26</v>
      </c>
      <c r="Q21" s="109">
        <v>22</v>
      </c>
      <c r="R21" s="109">
        <v>4</v>
      </c>
      <c r="S21" s="109">
        <v>19</v>
      </c>
      <c r="T21" s="109">
        <v>22</v>
      </c>
      <c r="U21" s="109">
        <v>10</v>
      </c>
      <c r="V21" s="109">
        <v>3</v>
      </c>
      <c r="W21" s="109">
        <v>10</v>
      </c>
      <c r="X21" s="109">
        <v>2</v>
      </c>
      <c r="Y21" s="109">
        <v>12</v>
      </c>
      <c r="Z21" s="111">
        <f>SUM(Tabla43[[#This Row],[2002]:[2023]])</f>
        <v>250</v>
      </c>
    </row>
    <row r="22" spans="2:26" ht="33" x14ac:dyDescent="0.25">
      <c r="B22" s="108" t="s">
        <v>23</v>
      </c>
      <c r="C22" s="109" t="s">
        <v>59</v>
      </c>
      <c r="D22" s="109" t="s">
        <v>59</v>
      </c>
      <c r="E22" s="109">
        <v>1</v>
      </c>
      <c r="F22" s="109" t="s">
        <v>59</v>
      </c>
      <c r="G22" s="109">
        <v>5</v>
      </c>
      <c r="H22" s="109">
        <v>12</v>
      </c>
      <c r="I22" s="109">
        <v>9</v>
      </c>
      <c r="J22" s="109">
        <v>10</v>
      </c>
      <c r="K22" s="109">
        <v>5</v>
      </c>
      <c r="L22" s="109">
        <v>29</v>
      </c>
      <c r="M22" s="109">
        <v>23</v>
      </c>
      <c r="N22" s="109">
        <v>5</v>
      </c>
      <c r="O22" s="109">
        <v>8</v>
      </c>
      <c r="P22" s="109">
        <v>9</v>
      </c>
      <c r="Q22" s="109">
        <v>32</v>
      </c>
      <c r="R22" s="109">
        <v>15</v>
      </c>
      <c r="S22" s="109">
        <v>23</v>
      </c>
      <c r="T22" s="109">
        <v>7</v>
      </c>
      <c r="U22" s="109">
        <v>2</v>
      </c>
      <c r="V22" s="109">
        <v>4</v>
      </c>
      <c r="W22" s="109">
        <v>27</v>
      </c>
      <c r="X22" s="109">
        <v>8</v>
      </c>
      <c r="Y22" s="109">
        <v>8</v>
      </c>
      <c r="Z22" s="111">
        <f>SUM(Tabla43[[#This Row],[2002]:[2023]])</f>
        <v>234</v>
      </c>
    </row>
    <row r="23" spans="2:26" ht="33" x14ac:dyDescent="0.25">
      <c r="B23" s="108" t="s">
        <v>25</v>
      </c>
      <c r="C23" s="109" t="s">
        <v>59</v>
      </c>
      <c r="D23" s="109" t="s">
        <v>59</v>
      </c>
      <c r="E23" s="109" t="s">
        <v>59</v>
      </c>
      <c r="F23" s="109">
        <v>2</v>
      </c>
      <c r="G23" s="109">
        <v>11</v>
      </c>
      <c r="H23" s="109">
        <v>15</v>
      </c>
      <c r="I23" s="109">
        <v>6</v>
      </c>
      <c r="J23" s="109">
        <v>12</v>
      </c>
      <c r="K23" s="109">
        <v>10</v>
      </c>
      <c r="L23" s="109">
        <v>14</v>
      </c>
      <c r="M23" s="109">
        <v>4</v>
      </c>
      <c r="N23" s="109">
        <v>41</v>
      </c>
      <c r="O23" s="109">
        <v>9</v>
      </c>
      <c r="P23" s="109">
        <v>3</v>
      </c>
      <c r="Q23" s="109" t="s">
        <v>59</v>
      </c>
      <c r="R23" s="109">
        <v>2</v>
      </c>
      <c r="S23" s="109">
        <v>1</v>
      </c>
      <c r="T23" s="109">
        <v>9</v>
      </c>
      <c r="U23" s="109">
        <v>2</v>
      </c>
      <c r="V23" s="109">
        <v>19</v>
      </c>
      <c r="W23" s="109">
        <v>7</v>
      </c>
      <c r="X23" s="109">
        <v>8</v>
      </c>
      <c r="Y23" s="109">
        <v>45</v>
      </c>
      <c r="Z23" s="111">
        <f>SUM(Tabla43[[#This Row],[2002]:[2023]])</f>
        <v>175</v>
      </c>
    </row>
    <row r="24" spans="2:26" ht="16.5" x14ac:dyDescent="0.25">
      <c r="B24" s="108" t="s">
        <v>21</v>
      </c>
      <c r="C24" s="109" t="s">
        <v>59</v>
      </c>
      <c r="D24" s="109" t="s">
        <v>59</v>
      </c>
      <c r="E24" s="109" t="s">
        <v>59</v>
      </c>
      <c r="F24" s="109" t="s">
        <v>59</v>
      </c>
      <c r="G24" s="109" t="s">
        <v>59</v>
      </c>
      <c r="H24" s="109">
        <v>3</v>
      </c>
      <c r="I24" s="109">
        <v>3</v>
      </c>
      <c r="J24" s="109">
        <v>11</v>
      </c>
      <c r="K24" s="109">
        <v>2</v>
      </c>
      <c r="L24" s="109">
        <v>13</v>
      </c>
      <c r="M24" s="109">
        <v>10</v>
      </c>
      <c r="N24" s="109">
        <v>5</v>
      </c>
      <c r="O24" s="109">
        <v>1</v>
      </c>
      <c r="P24" s="109">
        <v>5</v>
      </c>
      <c r="Q24" s="109">
        <v>5</v>
      </c>
      <c r="R24" s="109">
        <v>6</v>
      </c>
      <c r="S24" s="109">
        <v>23</v>
      </c>
      <c r="T24" s="109">
        <v>12</v>
      </c>
      <c r="U24" s="109">
        <v>36</v>
      </c>
      <c r="V24" s="109">
        <v>24</v>
      </c>
      <c r="W24" s="109">
        <v>24</v>
      </c>
      <c r="X24" s="109">
        <v>14</v>
      </c>
      <c r="Y24" s="109">
        <v>8</v>
      </c>
      <c r="Z24" s="111">
        <f>SUM(Tabla43[[#This Row],[2002]:[2023]])</f>
        <v>197</v>
      </c>
    </row>
    <row r="25" spans="2:26" x14ac:dyDescent="0.25">
      <c r="B25" s="108" t="s">
        <v>20</v>
      </c>
      <c r="C25" s="109" t="s">
        <v>59</v>
      </c>
      <c r="D25" s="109">
        <v>1</v>
      </c>
      <c r="E25" s="109">
        <v>1</v>
      </c>
      <c r="F25" s="109">
        <v>4</v>
      </c>
      <c r="G25" s="109">
        <v>2</v>
      </c>
      <c r="H25" s="109">
        <v>9</v>
      </c>
      <c r="I25" s="109">
        <v>3</v>
      </c>
      <c r="J25" s="109">
        <v>2</v>
      </c>
      <c r="K25" s="109">
        <v>12</v>
      </c>
      <c r="L25" s="109">
        <v>7</v>
      </c>
      <c r="M25" s="109">
        <v>16</v>
      </c>
      <c r="N25" s="109">
        <v>3</v>
      </c>
      <c r="O25" s="109">
        <v>8</v>
      </c>
      <c r="P25" s="109">
        <v>3</v>
      </c>
      <c r="Q25" s="109">
        <v>7</v>
      </c>
      <c r="R25" s="109">
        <v>5</v>
      </c>
      <c r="S25" s="109">
        <v>9</v>
      </c>
      <c r="T25" s="109">
        <v>14</v>
      </c>
      <c r="U25" s="109">
        <v>18</v>
      </c>
      <c r="V25" s="109">
        <v>16</v>
      </c>
      <c r="W25" s="109">
        <v>16</v>
      </c>
      <c r="X25" s="109">
        <v>17</v>
      </c>
      <c r="Y25" s="109">
        <v>9</v>
      </c>
      <c r="Z25" s="111">
        <f>SUM(Tabla43[[#This Row],[2002]:[2023]])</f>
        <v>173</v>
      </c>
    </row>
    <row r="26" spans="2:26" x14ac:dyDescent="0.25">
      <c r="B26" s="108" t="s">
        <v>16</v>
      </c>
      <c r="C26" s="109" t="s">
        <v>59</v>
      </c>
      <c r="D26" s="109" t="s">
        <v>59</v>
      </c>
      <c r="E26" s="109">
        <v>3</v>
      </c>
      <c r="F26" s="109">
        <v>2</v>
      </c>
      <c r="G26" s="109">
        <v>6</v>
      </c>
      <c r="H26" s="109">
        <v>15</v>
      </c>
      <c r="I26" s="109">
        <v>10</v>
      </c>
      <c r="J26" s="109" t="s">
        <v>59</v>
      </c>
      <c r="K26" s="109">
        <v>11</v>
      </c>
      <c r="L26" s="109">
        <v>12</v>
      </c>
      <c r="M26" s="109">
        <v>1</v>
      </c>
      <c r="N26" s="109" t="s">
        <v>59</v>
      </c>
      <c r="O26" s="109">
        <v>5</v>
      </c>
      <c r="P26" s="109">
        <v>8</v>
      </c>
      <c r="Q26" s="109">
        <v>29</v>
      </c>
      <c r="R26" s="109">
        <v>10</v>
      </c>
      <c r="S26" s="109">
        <v>4</v>
      </c>
      <c r="T26" s="109">
        <v>6</v>
      </c>
      <c r="U26" s="109">
        <v>5</v>
      </c>
      <c r="V26" s="109" t="s">
        <v>59</v>
      </c>
      <c r="W26" s="109">
        <v>10</v>
      </c>
      <c r="X26" s="109">
        <v>4</v>
      </c>
      <c r="Y26" s="109">
        <v>3</v>
      </c>
      <c r="Z26" s="111">
        <f>SUM(Tabla43[[#This Row],[2002]:[2023]])</f>
        <v>141</v>
      </c>
    </row>
    <row r="27" spans="2:26" ht="16.5" x14ac:dyDescent="0.25">
      <c r="B27" s="108" t="s">
        <v>29</v>
      </c>
      <c r="C27" s="109" t="s">
        <v>59</v>
      </c>
      <c r="D27" s="109" t="s">
        <v>59</v>
      </c>
      <c r="E27" s="109" t="s">
        <v>59</v>
      </c>
      <c r="F27" s="109" t="s">
        <v>59</v>
      </c>
      <c r="G27" s="109" t="s">
        <v>59</v>
      </c>
      <c r="H27" s="109">
        <v>3</v>
      </c>
      <c r="I27" s="109" t="s">
        <v>59</v>
      </c>
      <c r="J27" s="109">
        <v>2</v>
      </c>
      <c r="K27" s="109" t="s">
        <v>59</v>
      </c>
      <c r="L27" s="109" t="s">
        <v>59</v>
      </c>
      <c r="M27" s="109">
        <v>6</v>
      </c>
      <c r="N27" s="109" t="s">
        <v>59</v>
      </c>
      <c r="O27" s="109">
        <v>4</v>
      </c>
      <c r="P27" s="109">
        <v>25</v>
      </c>
      <c r="Q27" s="109">
        <v>11</v>
      </c>
      <c r="R27" s="109">
        <v>5</v>
      </c>
      <c r="S27" s="109">
        <v>8</v>
      </c>
      <c r="T27" s="109">
        <v>14</v>
      </c>
      <c r="U27" s="109">
        <v>12</v>
      </c>
      <c r="V27" s="109">
        <v>1</v>
      </c>
      <c r="W27" s="109">
        <v>5</v>
      </c>
      <c r="X27" s="109" t="s">
        <v>59</v>
      </c>
      <c r="Y27" s="109" t="s">
        <v>59</v>
      </c>
      <c r="Z27" s="111">
        <f>SUM(Tabla43[[#This Row],[2002]:[2023]])</f>
        <v>96</v>
      </c>
    </row>
    <row r="28" spans="2:26" x14ac:dyDescent="0.25">
      <c r="B28" s="108" t="s">
        <v>26</v>
      </c>
      <c r="C28" s="112" t="s">
        <v>59</v>
      </c>
      <c r="D28" s="109" t="s">
        <v>59</v>
      </c>
      <c r="E28" s="109">
        <v>2</v>
      </c>
      <c r="F28" s="109" t="s">
        <v>59</v>
      </c>
      <c r="G28" s="109" t="s">
        <v>59</v>
      </c>
      <c r="H28" s="109">
        <v>1</v>
      </c>
      <c r="I28" s="109" t="s">
        <v>59</v>
      </c>
      <c r="J28" s="109">
        <v>1</v>
      </c>
      <c r="K28" s="109">
        <v>2</v>
      </c>
      <c r="L28" s="109">
        <v>12</v>
      </c>
      <c r="M28" s="109" t="s">
        <v>59</v>
      </c>
      <c r="N28" s="109">
        <v>8</v>
      </c>
      <c r="O28" s="109">
        <v>7</v>
      </c>
      <c r="P28" s="109">
        <v>2</v>
      </c>
      <c r="Q28" s="109">
        <v>19</v>
      </c>
      <c r="R28" s="109">
        <v>3</v>
      </c>
      <c r="S28" s="109">
        <v>11</v>
      </c>
      <c r="T28" s="109" t="s">
        <v>59</v>
      </c>
      <c r="U28" s="109" t="s">
        <v>59</v>
      </c>
      <c r="V28" s="113">
        <v>3</v>
      </c>
      <c r="W28" s="109">
        <v>1</v>
      </c>
      <c r="X28" s="109">
        <v>2</v>
      </c>
      <c r="Y28" s="109">
        <v>16</v>
      </c>
      <c r="Z28" s="111">
        <f>SUM(Tabla43[[#This Row],[2002]:[2023]])</f>
        <v>74</v>
      </c>
    </row>
    <row r="29" spans="2:26" ht="24.75" x14ac:dyDescent="0.25">
      <c r="B29" s="108" t="s">
        <v>28</v>
      </c>
      <c r="C29" s="112" t="s">
        <v>59</v>
      </c>
      <c r="D29" s="109">
        <v>2</v>
      </c>
      <c r="E29" s="109" t="s">
        <v>59</v>
      </c>
      <c r="F29" s="109">
        <v>2</v>
      </c>
      <c r="G29" s="109">
        <v>1</v>
      </c>
      <c r="H29" s="109">
        <v>27</v>
      </c>
      <c r="I29" s="109" t="s">
        <v>59</v>
      </c>
      <c r="J29" s="109" t="s">
        <v>59</v>
      </c>
      <c r="K29" s="109">
        <v>7</v>
      </c>
      <c r="L29" s="109">
        <v>16</v>
      </c>
      <c r="M29" s="109">
        <v>10</v>
      </c>
      <c r="N29" s="109" t="s">
        <v>59</v>
      </c>
      <c r="O29" s="109" t="s">
        <v>59</v>
      </c>
      <c r="P29" s="109">
        <v>6</v>
      </c>
      <c r="Q29" s="109" t="s">
        <v>59</v>
      </c>
      <c r="R29" s="109" t="s">
        <v>59</v>
      </c>
      <c r="S29" s="109">
        <v>6</v>
      </c>
      <c r="T29" s="109" t="s">
        <v>59</v>
      </c>
      <c r="U29" s="109" t="s">
        <v>59</v>
      </c>
      <c r="V29" s="113" t="s">
        <v>59</v>
      </c>
      <c r="W29" s="109" t="s">
        <v>59</v>
      </c>
      <c r="X29" s="109" t="s">
        <v>59</v>
      </c>
      <c r="Y29" s="109" t="s">
        <v>59</v>
      </c>
      <c r="Z29" s="111">
        <f>SUM(Tabla43[[#This Row],[2002]:[2023]])</f>
        <v>77</v>
      </c>
    </row>
    <row r="30" spans="2:26" ht="24.75" x14ac:dyDescent="0.25">
      <c r="B30" s="108" t="s">
        <v>30</v>
      </c>
      <c r="C30" s="112" t="s">
        <v>59</v>
      </c>
      <c r="D30" s="109" t="s">
        <v>59</v>
      </c>
      <c r="E30" s="109" t="s">
        <v>59</v>
      </c>
      <c r="F30" s="109" t="s">
        <v>59</v>
      </c>
      <c r="G30" s="109">
        <v>5</v>
      </c>
      <c r="H30" s="109">
        <v>1</v>
      </c>
      <c r="I30" s="109">
        <v>6</v>
      </c>
      <c r="J30" s="109">
        <v>3</v>
      </c>
      <c r="K30" s="109" t="s">
        <v>59</v>
      </c>
      <c r="L30" s="109">
        <v>6</v>
      </c>
      <c r="M30" s="109">
        <v>4</v>
      </c>
      <c r="N30" s="109">
        <v>1</v>
      </c>
      <c r="O30" s="109">
        <v>2</v>
      </c>
      <c r="P30" s="109" t="s">
        <v>59</v>
      </c>
      <c r="Q30" s="109">
        <v>11</v>
      </c>
      <c r="R30" s="109">
        <v>6</v>
      </c>
      <c r="S30" s="109">
        <v>6</v>
      </c>
      <c r="T30" s="109">
        <v>9</v>
      </c>
      <c r="U30" s="109" t="s">
        <v>59</v>
      </c>
      <c r="V30" s="113" t="s">
        <v>59</v>
      </c>
      <c r="W30" s="109">
        <v>1</v>
      </c>
      <c r="X30" s="109" t="s">
        <v>59</v>
      </c>
      <c r="Y30" s="109" t="s">
        <v>59</v>
      </c>
      <c r="Z30" s="111">
        <f>SUM(Tabla43[[#This Row],[2002]:[2023]])</f>
        <v>61</v>
      </c>
    </row>
    <row r="31" spans="2:26" ht="24.75" x14ac:dyDescent="0.25">
      <c r="B31" s="108" t="s">
        <v>27</v>
      </c>
      <c r="C31" s="112" t="s">
        <v>59</v>
      </c>
      <c r="D31" s="109" t="s">
        <v>59</v>
      </c>
      <c r="E31" s="109" t="s">
        <v>59</v>
      </c>
      <c r="F31" s="109" t="s">
        <v>59</v>
      </c>
      <c r="G31" s="109">
        <v>1</v>
      </c>
      <c r="H31" s="109">
        <v>5</v>
      </c>
      <c r="I31" s="109">
        <v>2</v>
      </c>
      <c r="J31" s="109">
        <v>2</v>
      </c>
      <c r="K31" s="109">
        <v>4</v>
      </c>
      <c r="L31" s="109">
        <v>3</v>
      </c>
      <c r="M31" s="109" t="s">
        <v>59</v>
      </c>
      <c r="N31" s="109">
        <v>1</v>
      </c>
      <c r="O31" s="109" t="s">
        <v>59</v>
      </c>
      <c r="P31" s="109">
        <v>21</v>
      </c>
      <c r="Q31" s="109" t="s">
        <v>59</v>
      </c>
      <c r="R31" s="109">
        <v>2</v>
      </c>
      <c r="S31" s="109" t="s">
        <v>59</v>
      </c>
      <c r="T31" s="109">
        <v>6</v>
      </c>
      <c r="U31" s="109">
        <v>4</v>
      </c>
      <c r="V31" s="113">
        <v>5</v>
      </c>
      <c r="W31" s="109">
        <v>3</v>
      </c>
      <c r="X31" s="109" t="s">
        <v>59</v>
      </c>
      <c r="Y31" s="109" t="s">
        <v>59</v>
      </c>
      <c r="Z31" s="111">
        <f>SUM(Tabla43[[#This Row],[2002]:[2023]])</f>
        <v>59</v>
      </c>
    </row>
    <row r="32" spans="2:26" ht="16.5" x14ac:dyDescent="0.25">
      <c r="B32" s="108" t="s">
        <v>31</v>
      </c>
      <c r="C32" s="112" t="s">
        <v>59</v>
      </c>
      <c r="D32" s="109" t="s">
        <v>59</v>
      </c>
      <c r="E32" s="109">
        <v>2</v>
      </c>
      <c r="F32" s="109" t="s">
        <v>59</v>
      </c>
      <c r="G32" s="109">
        <v>2</v>
      </c>
      <c r="H32" s="109">
        <v>6</v>
      </c>
      <c r="I32" s="109" t="s">
        <v>59</v>
      </c>
      <c r="J32" s="109" t="s">
        <v>59</v>
      </c>
      <c r="K32" s="109" t="s">
        <v>59</v>
      </c>
      <c r="L32" s="109" t="s">
        <v>59</v>
      </c>
      <c r="M32" s="109" t="s">
        <v>59</v>
      </c>
      <c r="N32" s="109" t="s">
        <v>59</v>
      </c>
      <c r="O32" s="109">
        <v>1</v>
      </c>
      <c r="P32" s="109" t="s">
        <v>59</v>
      </c>
      <c r="Q32" s="109" t="s">
        <v>59</v>
      </c>
      <c r="R32" s="109">
        <v>13</v>
      </c>
      <c r="S32" s="109">
        <v>28</v>
      </c>
      <c r="T32" s="109" t="s">
        <v>59</v>
      </c>
      <c r="U32" s="109" t="s">
        <v>59</v>
      </c>
      <c r="V32" s="113" t="s">
        <v>59</v>
      </c>
      <c r="W32" s="109" t="s">
        <v>59</v>
      </c>
      <c r="X32" s="109" t="s">
        <v>59</v>
      </c>
      <c r="Y32" s="109" t="s">
        <v>59</v>
      </c>
      <c r="Z32" s="111">
        <f>SUM(Tabla43[[#This Row],[2002]:[2023]])</f>
        <v>52</v>
      </c>
    </row>
    <row r="33" spans="2:26" ht="16.5" x14ac:dyDescent="0.25">
      <c r="B33" s="108" t="s">
        <v>32</v>
      </c>
      <c r="C33" s="112" t="s">
        <v>59</v>
      </c>
      <c r="D33" s="109" t="s">
        <v>59</v>
      </c>
      <c r="E33" s="109" t="s">
        <v>59</v>
      </c>
      <c r="F33" s="109">
        <v>1</v>
      </c>
      <c r="G33" s="109" t="s">
        <v>59</v>
      </c>
      <c r="H33" s="109" t="s">
        <v>59</v>
      </c>
      <c r="I33" s="109" t="s">
        <v>59</v>
      </c>
      <c r="J33" s="109">
        <v>1</v>
      </c>
      <c r="K33" s="109">
        <v>3</v>
      </c>
      <c r="L33" s="109" t="s">
        <v>59</v>
      </c>
      <c r="M33" s="109" t="s">
        <v>59</v>
      </c>
      <c r="N33" s="109" t="s">
        <v>59</v>
      </c>
      <c r="O33" s="109" t="s">
        <v>59</v>
      </c>
      <c r="P33" s="109" t="s">
        <v>59</v>
      </c>
      <c r="Q33" s="109" t="s">
        <v>59</v>
      </c>
      <c r="R33" s="109" t="s">
        <v>59</v>
      </c>
      <c r="S33" s="109">
        <v>12</v>
      </c>
      <c r="T33" s="109" t="s">
        <v>59</v>
      </c>
      <c r="U33" s="109" t="s">
        <v>59</v>
      </c>
      <c r="V33" s="113" t="s">
        <v>59</v>
      </c>
      <c r="W33" s="109" t="s">
        <v>59</v>
      </c>
      <c r="X33" s="109" t="s">
        <v>59</v>
      </c>
      <c r="Y33" s="109" t="s">
        <v>59</v>
      </c>
      <c r="Z33" s="111">
        <f>SUM(Tabla43[[#This Row],[2002]:[2023]])</f>
        <v>17</v>
      </c>
    </row>
    <row r="34" spans="2:26" x14ac:dyDescent="0.25">
      <c r="B34" s="108" t="s">
        <v>34</v>
      </c>
      <c r="C34" s="114">
        <f t="shared" ref="C34:Y34" si="0">SUBTOTAL(109,C5:C33)</f>
        <v>7</v>
      </c>
      <c r="D34" s="114">
        <f t="shared" si="0"/>
        <v>40</v>
      </c>
      <c r="E34" s="114">
        <f t="shared" si="0"/>
        <v>349</v>
      </c>
      <c r="F34" s="114">
        <f t="shared" si="0"/>
        <v>461</v>
      </c>
      <c r="G34" s="114">
        <f t="shared" si="0"/>
        <v>563</v>
      </c>
      <c r="H34" s="114">
        <f t="shared" si="0"/>
        <v>1631</v>
      </c>
      <c r="I34" s="114">
        <f t="shared" si="0"/>
        <v>1116</v>
      </c>
      <c r="J34" s="114">
        <f t="shared" si="0"/>
        <v>1385</v>
      </c>
      <c r="K34" s="114">
        <f t="shared" si="0"/>
        <v>1911</v>
      </c>
      <c r="L34" s="114">
        <f t="shared" si="0"/>
        <v>1652</v>
      </c>
      <c r="M34" s="114">
        <f t="shared" si="0"/>
        <v>1819</v>
      </c>
      <c r="N34" s="114">
        <f t="shared" si="0"/>
        <v>1361</v>
      </c>
      <c r="O34" s="114">
        <f t="shared" si="0"/>
        <v>2134</v>
      </c>
      <c r="P34" s="114">
        <f t="shared" si="0"/>
        <v>2715</v>
      </c>
      <c r="Q34" s="114">
        <f t="shared" si="0"/>
        <v>2560</v>
      </c>
      <c r="R34" s="114">
        <f t="shared" si="0"/>
        <v>2792</v>
      </c>
      <c r="S34" s="114">
        <f t="shared" si="0"/>
        <v>2462</v>
      </c>
      <c r="T34" s="114">
        <f t="shared" si="0"/>
        <v>1587</v>
      </c>
      <c r="U34" s="114">
        <f t="shared" si="0"/>
        <v>1484</v>
      </c>
      <c r="V34" s="114">
        <f t="shared" si="0"/>
        <v>1564</v>
      </c>
      <c r="W34" s="114">
        <f t="shared" si="0"/>
        <v>1730</v>
      </c>
      <c r="X34" s="114">
        <f t="shared" si="0"/>
        <v>2508</v>
      </c>
      <c r="Y34" s="114">
        <f t="shared" si="0"/>
        <v>2203</v>
      </c>
      <c r="Z34" s="111">
        <f>SUM(Tabla43[[#This Row],[2002]:[2024]])</f>
        <v>36034</v>
      </c>
    </row>
  </sheetData>
  <mergeCells count="3">
    <mergeCell ref="B3:B4"/>
    <mergeCell ref="C3:Y3"/>
    <mergeCell ref="Z3:Z4"/>
  </mergeCells>
  <pageMargins left="0.7" right="0.7" top="0.75" bottom="0.75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6DB9E-3C0B-4717-99CC-13C6AA93F62A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9C12E-DF15-4DC0-BD94-A62FDA7202F6}">
  <dimension ref="B3:E34"/>
  <sheetViews>
    <sheetView workbookViewId="0">
      <selection activeCell="D41" sqref="D41"/>
    </sheetView>
  </sheetViews>
  <sheetFormatPr baseColWidth="10" defaultRowHeight="15" x14ac:dyDescent="0.25"/>
  <cols>
    <col min="2" max="2" width="25.28515625" customWidth="1"/>
    <col min="3" max="3" width="23.42578125" customWidth="1"/>
    <col min="4" max="4" width="31.85546875" customWidth="1"/>
    <col min="5" max="5" width="36.5703125" customWidth="1"/>
  </cols>
  <sheetData>
    <row r="3" spans="2:5" x14ac:dyDescent="0.25">
      <c r="B3" s="7" t="s">
        <v>0</v>
      </c>
      <c r="C3" s="8" t="s">
        <v>1</v>
      </c>
      <c r="D3" s="8" t="s">
        <v>2</v>
      </c>
      <c r="E3" s="9" t="s">
        <v>3</v>
      </c>
    </row>
    <row r="4" spans="2:5" ht="30" x14ac:dyDescent="0.25">
      <c r="B4" s="10" t="s">
        <v>4</v>
      </c>
      <c r="C4" s="11">
        <v>19787</v>
      </c>
      <c r="D4" s="12">
        <v>0.64663398692810459</v>
      </c>
      <c r="E4" s="13">
        <v>0.64663398692810459</v>
      </c>
    </row>
    <row r="5" spans="2:5" ht="30" x14ac:dyDescent="0.25">
      <c r="B5" s="10" t="s">
        <v>5</v>
      </c>
      <c r="C5" s="11">
        <v>1514</v>
      </c>
      <c r="D5" s="12">
        <v>4.9477124183006538E-2</v>
      </c>
      <c r="E5" s="13">
        <v>0.69611111111111112</v>
      </c>
    </row>
    <row r="6" spans="2:5" ht="30" x14ac:dyDescent="0.25">
      <c r="B6" s="10" t="s">
        <v>6</v>
      </c>
      <c r="C6" s="11">
        <v>1474</v>
      </c>
      <c r="D6" s="12">
        <v>4.8169934640522875E-2</v>
      </c>
      <c r="E6" s="13">
        <v>0.74428104575163401</v>
      </c>
    </row>
    <row r="7" spans="2:5" ht="30" x14ac:dyDescent="0.25">
      <c r="B7" s="10" t="s">
        <v>7</v>
      </c>
      <c r="C7" s="11">
        <v>1034</v>
      </c>
      <c r="D7" s="12">
        <v>3.3790849673202616E-2</v>
      </c>
      <c r="E7" s="13">
        <v>0.77807189542483668</v>
      </c>
    </row>
    <row r="8" spans="2:5" ht="45" x14ac:dyDescent="0.25">
      <c r="B8" s="10" t="s">
        <v>8</v>
      </c>
      <c r="C8" s="11">
        <v>1010</v>
      </c>
      <c r="D8" s="12">
        <v>3.3006535947712419E-2</v>
      </c>
      <c r="E8" s="13">
        <v>0.81107843137254909</v>
      </c>
    </row>
    <row r="9" spans="2:5" ht="45" x14ac:dyDescent="0.25">
      <c r="B9" s="10" t="s">
        <v>9</v>
      </c>
      <c r="C9" s="11">
        <v>702</v>
      </c>
      <c r="D9" s="12">
        <v>2.2941176470588236E-2</v>
      </c>
      <c r="E9" s="13">
        <v>0.83401960784313733</v>
      </c>
    </row>
    <row r="10" spans="2:5" x14ac:dyDescent="0.25">
      <c r="B10" s="10" t="s">
        <v>10</v>
      </c>
      <c r="C10" s="11">
        <v>650</v>
      </c>
      <c r="D10" s="12">
        <v>2.1241830065359478E-2</v>
      </c>
      <c r="E10" s="13">
        <v>0.85526143790849685</v>
      </c>
    </row>
    <row r="11" spans="2:5" x14ac:dyDescent="0.25">
      <c r="B11" s="10" t="s">
        <v>11</v>
      </c>
      <c r="C11" s="11">
        <v>538</v>
      </c>
      <c r="D11" s="12">
        <v>1.758169934640523E-2</v>
      </c>
      <c r="E11" s="13">
        <v>0.87284313725490204</v>
      </c>
    </row>
    <row r="12" spans="2:5" ht="30" x14ac:dyDescent="0.25">
      <c r="B12" s="10" t="s">
        <v>12</v>
      </c>
      <c r="C12" s="11">
        <v>484</v>
      </c>
      <c r="D12" s="12">
        <v>1.5816993464052288E-2</v>
      </c>
      <c r="E12" s="13">
        <v>0.88866013071895433</v>
      </c>
    </row>
    <row r="13" spans="2:5" ht="30" x14ac:dyDescent="0.25">
      <c r="B13" s="10" t="s">
        <v>13</v>
      </c>
      <c r="C13" s="11">
        <v>450</v>
      </c>
      <c r="D13" s="12">
        <v>1.4705882352941176E-2</v>
      </c>
      <c r="E13" s="13">
        <v>0.90336601307189546</v>
      </c>
    </row>
    <row r="14" spans="2:5" x14ac:dyDescent="0.25">
      <c r="B14" s="10" t="s">
        <v>14</v>
      </c>
      <c r="C14" s="11">
        <v>361</v>
      </c>
      <c r="D14" s="12">
        <v>1.1797385620915033E-2</v>
      </c>
      <c r="E14" s="13">
        <v>0.91516339869281049</v>
      </c>
    </row>
    <row r="15" spans="2:5" x14ac:dyDescent="0.25">
      <c r="B15" s="10" t="s">
        <v>15</v>
      </c>
      <c r="C15" s="11">
        <v>259</v>
      </c>
      <c r="D15" s="12">
        <v>8.4640522875816995E-3</v>
      </c>
      <c r="E15" s="13">
        <v>0.92362745098039223</v>
      </c>
    </row>
    <row r="16" spans="2:5" x14ac:dyDescent="0.25">
      <c r="B16" s="10" t="s">
        <v>16</v>
      </c>
      <c r="C16" s="11">
        <v>248</v>
      </c>
      <c r="D16" s="12">
        <v>8.1045751633986932E-3</v>
      </c>
      <c r="E16" s="13">
        <v>0.93173202614379091</v>
      </c>
    </row>
    <row r="17" spans="2:5" x14ac:dyDescent="0.25">
      <c r="B17" s="10" t="s">
        <v>17</v>
      </c>
      <c r="C17" s="11">
        <v>223</v>
      </c>
      <c r="D17" s="12">
        <v>7.287581699346405E-3</v>
      </c>
      <c r="E17" s="13">
        <v>0.93901960784313732</v>
      </c>
    </row>
    <row r="18" spans="2:5" x14ac:dyDescent="0.25">
      <c r="B18" s="10" t="s">
        <v>18</v>
      </c>
      <c r="C18" s="11">
        <v>219</v>
      </c>
      <c r="D18" s="12">
        <v>7.1568627450980396E-3</v>
      </c>
      <c r="E18" s="13">
        <v>0.9461764705882354</v>
      </c>
    </row>
    <row r="19" spans="2:5" ht="30" x14ac:dyDescent="0.25">
      <c r="B19" s="10" t="s">
        <v>19</v>
      </c>
      <c r="C19" s="11">
        <v>196</v>
      </c>
      <c r="D19" s="12">
        <v>6.4052287581699346E-3</v>
      </c>
      <c r="E19" s="13">
        <v>0.95258169934640535</v>
      </c>
    </row>
    <row r="20" spans="2:5" x14ac:dyDescent="0.25">
      <c r="B20" s="10" t="s">
        <v>20</v>
      </c>
      <c r="C20" s="11">
        <v>183</v>
      </c>
      <c r="D20" s="12">
        <v>5.9803921568627452E-3</v>
      </c>
      <c r="E20" s="13">
        <v>0.9585620915032681</v>
      </c>
    </row>
    <row r="21" spans="2:5" x14ac:dyDescent="0.25">
      <c r="B21" s="10" t="s">
        <v>21</v>
      </c>
      <c r="C21" s="11">
        <v>178</v>
      </c>
      <c r="D21" s="12">
        <v>5.8169934640522874E-3</v>
      </c>
      <c r="E21" s="13">
        <v>0.96437908496732039</v>
      </c>
    </row>
    <row r="22" spans="2:5" x14ac:dyDescent="0.25">
      <c r="B22" s="10" t="s">
        <v>22</v>
      </c>
      <c r="C22" s="11">
        <v>176</v>
      </c>
      <c r="D22" s="12">
        <v>5.7516339869281043E-3</v>
      </c>
      <c r="E22" s="13">
        <v>0.97013071895424852</v>
      </c>
    </row>
    <row r="23" spans="2:5" ht="30" x14ac:dyDescent="0.25">
      <c r="B23" s="10" t="s">
        <v>23</v>
      </c>
      <c r="C23" s="11">
        <v>171</v>
      </c>
      <c r="D23" s="12">
        <v>5.5882352941176473E-3</v>
      </c>
      <c r="E23" s="13">
        <v>0.97571895424836619</v>
      </c>
    </row>
    <row r="24" spans="2:5" x14ac:dyDescent="0.25">
      <c r="B24" s="10" t="s">
        <v>24</v>
      </c>
      <c r="C24" s="11">
        <v>134</v>
      </c>
      <c r="D24" s="12">
        <v>4.3790849673202613E-3</v>
      </c>
      <c r="E24" s="13">
        <v>0.9800980392156865</v>
      </c>
    </row>
    <row r="25" spans="2:5" ht="45" x14ac:dyDescent="0.25">
      <c r="B25" s="10" t="s">
        <v>25</v>
      </c>
      <c r="C25" s="11">
        <v>117</v>
      </c>
      <c r="D25" s="12">
        <v>3.8235294117647061E-3</v>
      </c>
      <c r="E25" s="13">
        <v>0.98392156862745117</v>
      </c>
    </row>
    <row r="26" spans="2:5" x14ac:dyDescent="0.25">
      <c r="B26" s="10" t="s">
        <v>26</v>
      </c>
      <c r="C26" s="11">
        <v>94</v>
      </c>
      <c r="D26" s="12">
        <v>3.0718954248366015E-3</v>
      </c>
      <c r="E26" s="13">
        <v>0.98699346405228772</v>
      </c>
    </row>
    <row r="27" spans="2:5" ht="30" x14ac:dyDescent="0.25">
      <c r="B27" s="10" t="s">
        <v>27</v>
      </c>
      <c r="C27" s="11">
        <v>87</v>
      </c>
      <c r="D27" s="12">
        <v>2.8431372549019606E-3</v>
      </c>
      <c r="E27" s="13">
        <v>0.98983660130718965</v>
      </c>
    </row>
    <row r="28" spans="2:5" ht="30" x14ac:dyDescent="0.25">
      <c r="B28" s="10" t="s">
        <v>28</v>
      </c>
      <c r="C28" s="11">
        <v>83</v>
      </c>
      <c r="D28" s="12">
        <v>2.7124183006535948E-3</v>
      </c>
      <c r="E28" s="13">
        <v>0.99254901960784325</v>
      </c>
    </row>
    <row r="29" spans="2:5" x14ac:dyDescent="0.25">
      <c r="B29" s="10" t="s">
        <v>29</v>
      </c>
      <c r="C29" s="11">
        <v>82</v>
      </c>
      <c r="D29" s="12">
        <v>2.6797385620915032E-3</v>
      </c>
      <c r="E29" s="13">
        <v>0.99522875816993472</v>
      </c>
    </row>
    <row r="30" spans="2:5" ht="30" x14ac:dyDescent="0.25">
      <c r="B30" s="10" t="s">
        <v>30</v>
      </c>
      <c r="C30" s="11">
        <v>64</v>
      </c>
      <c r="D30" s="12">
        <v>2.0915032679738564E-3</v>
      </c>
      <c r="E30" s="13">
        <v>0.99732026143790853</v>
      </c>
    </row>
    <row r="31" spans="2:5" x14ac:dyDescent="0.25">
      <c r="B31" s="10" t="s">
        <v>31</v>
      </c>
      <c r="C31" s="11">
        <v>62</v>
      </c>
      <c r="D31" s="12">
        <v>2.0261437908496733E-3</v>
      </c>
      <c r="E31" s="13">
        <v>0.99934640522875817</v>
      </c>
    </row>
    <row r="32" spans="2:5" ht="30" x14ac:dyDescent="0.25">
      <c r="B32" s="10" t="s">
        <v>32</v>
      </c>
      <c r="C32" s="11">
        <v>19</v>
      </c>
      <c r="D32" s="12">
        <v>6.2091503267973857E-4</v>
      </c>
      <c r="E32" s="13">
        <v>0.99996732026143786</v>
      </c>
    </row>
    <row r="33" spans="2:5" ht="30" x14ac:dyDescent="0.25">
      <c r="B33" s="10" t="s">
        <v>33</v>
      </c>
      <c r="C33" s="1">
        <v>1</v>
      </c>
      <c r="D33" s="2">
        <v>3.2679738562091506E-5</v>
      </c>
      <c r="E33" s="3">
        <v>1</v>
      </c>
    </row>
    <row r="34" spans="2:5" x14ac:dyDescent="0.25">
      <c r="B34" s="4" t="s">
        <v>34</v>
      </c>
      <c r="C34" s="5">
        <f>SUBTOTAL(109,C4:C33)</f>
        <v>30600</v>
      </c>
      <c r="D34" s="6">
        <f>SUBTOTAL(109,D4:D33)</f>
        <v>1</v>
      </c>
      <c r="E34" s="3">
        <v>1</v>
      </c>
    </row>
  </sheetData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1FDB2-86C8-4211-A396-46DBE2F377CF}">
  <dimension ref="B3:F19"/>
  <sheetViews>
    <sheetView workbookViewId="0">
      <selection activeCell="B3" sqref="B3:F19"/>
    </sheetView>
  </sheetViews>
  <sheetFormatPr baseColWidth="10" defaultRowHeight="15" x14ac:dyDescent="0.25"/>
  <sheetData>
    <row r="3" spans="2:6" ht="36" x14ac:dyDescent="0.25">
      <c r="B3" s="62" t="s">
        <v>73</v>
      </c>
      <c r="C3" s="63" t="s">
        <v>74</v>
      </c>
      <c r="D3" s="63" t="s">
        <v>75</v>
      </c>
      <c r="E3" s="63" t="s">
        <v>76</v>
      </c>
      <c r="F3" s="64" t="s">
        <v>34</v>
      </c>
    </row>
    <row r="4" spans="2:6" x14ac:dyDescent="0.25">
      <c r="B4" s="65">
        <v>2002</v>
      </c>
      <c r="C4" s="163">
        <v>0</v>
      </c>
      <c r="D4" s="66">
        <v>1</v>
      </c>
      <c r="E4" s="120">
        <v>13</v>
      </c>
      <c r="F4" s="129">
        <f>SUM(Tabla35[[#This Row],[En proceso 
de Notificación]:[Concluidas]])</f>
        <v>14</v>
      </c>
    </row>
    <row r="5" spans="2:6" x14ac:dyDescent="0.25">
      <c r="B5" s="65">
        <v>2003</v>
      </c>
      <c r="C5" s="163">
        <v>0</v>
      </c>
      <c r="D5" s="66">
        <v>2</v>
      </c>
      <c r="E5" s="120">
        <v>32</v>
      </c>
      <c r="F5" s="129">
        <f>SUM(Tabla35[[#This Row],[En proceso 
de Notificación]:[Concluidas]])</f>
        <v>34</v>
      </c>
    </row>
    <row r="6" spans="2:6" x14ac:dyDescent="0.25">
      <c r="B6" s="65">
        <v>2004</v>
      </c>
      <c r="C6" s="163">
        <v>0</v>
      </c>
      <c r="D6" s="66">
        <v>3</v>
      </c>
      <c r="E6" s="120">
        <v>67</v>
      </c>
      <c r="F6" s="129">
        <f>SUM(Tabla35[[#This Row],[En proceso 
de Notificación]:[Concluidas]])</f>
        <v>70</v>
      </c>
    </row>
    <row r="7" spans="2:6" x14ac:dyDescent="0.25">
      <c r="B7" s="65">
        <v>2005</v>
      </c>
      <c r="C7" s="163">
        <v>0</v>
      </c>
      <c r="D7" s="66">
        <v>1</v>
      </c>
      <c r="E7" s="120">
        <v>61</v>
      </c>
      <c r="F7" s="129">
        <f>SUM(Tabla35[[#This Row],[En proceso 
de Notificación]:[Concluidas]])</f>
        <v>62</v>
      </c>
    </row>
    <row r="8" spans="2:6" x14ac:dyDescent="0.25">
      <c r="B8" s="65">
        <v>2006</v>
      </c>
      <c r="C8" s="163">
        <v>0</v>
      </c>
      <c r="D8" s="66">
        <v>5</v>
      </c>
      <c r="E8" s="120">
        <v>80</v>
      </c>
      <c r="F8" s="129">
        <f>SUM(Tabla35[[#This Row],[En proceso 
de Notificación]:[Concluidas]])</f>
        <v>85</v>
      </c>
    </row>
    <row r="9" spans="2:6" x14ac:dyDescent="0.25">
      <c r="B9" s="65">
        <v>2007</v>
      </c>
      <c r="C9" s="163">
        <v>0</v>
      </c>
      <c r="D9" s="66">
        <v>214</v>
      </c>
      <c r="E9" s="120">
        <v>72</v>
      </c>
      <c r="F9" s="129">
        <f>SUM(Tabla35[[#This Row],[En proceso 
de Notificación]:[Concluidas]])</f>
        <v>286</v>
      </c>
    </row>
    <row r="10" spans="2:6" x14ac:dyDescent="0.25">
      <c r="B10" s="65">
        <v>2008</v>
      </c>
      <c r="C10" s="163">
        <v>0</v>
      </c>
      <c r="D10" s="66">
        <v>173</v>
      </c>
      <c r="E10" s="120">
        <v>53</v>
      </c>
      <c r="F10" s="129">
        <f>SUM(Tabla35[[#This Row],[En proceso 
de Notificación]:[Concluidas]])</f>
        <v>226</v>
      </c>
    </row>
    <row r="11" spans="2:6" x14ac:dyDescent="0.25">
      <c r="B11" s="65">
        <v>2009</v>
      </c>
      <c r="C11" s="163">
        <v>0</v>
      </c>
      <c r="D11" s="66">
        <v>55</v>
      </c>
      <c r="E11" s="120">
        <v>171</v>
      </c>
      <c r="F11" s="129">
        <f>SUM(Tabla35[[#This Row],[En proceso 
de Notificación]:[Concluidas]])</f>
        <v>226</v>
      </c>
    </row>
    <row r="12" spans="2:6" x14ac:dyDescent="0.25">
      <c r="B12" s="65">
        <v>2010</v>
      </c>
      <c r="C12" s="163">
        <v>0</v>
      </c>
      <c r="D12" s="66">
        <v>10</v>
      </c>
      <c r="E12" s="120">
        <v>404</v>
      </c>
      <c r="F12" s="129">
        <f>SUM(Tabla35[[#This Row],[En proceso 
de Notificación]:[Concluidas]])</f>
        <v>414</v>
      </c>
    </row>
    <row r="13" spans="2:6" x14ac:dyDescent="0.25">
      <c r="B13" s="65">
        <v>2011</v>
      </c>
      <c r="C13" s="163">
        <v>0</v>
      </c>
      <c r="D13" s="66">
        <v>8</v>
      </c>
      <c r="E13" s="120">
        <v>373</v>
      </c>
      <c r="F13" s="129">
        <f>SUM(Tabla35[[#This Row],[En proceso 
de Notificación]:[Concluidas]])</f>
        <v>381</v>
      </c>
    </row>
    <row r="14" spans="2:6" x14ac:dyDescent="0.25">
      <c r="B14" s="65">
        <v>2012</v>
      </c>
      <c r="C14" s="163">
        <v>0</v>
      </c>
      <c r="D14" s="66">
        <v>16</v>
      </c>
      <c r="E14" s="120">
        <v>460</v>
      </c>
      <c r="F14" s="129">
        <f>SUM(Tabla35[[#This Row],[En proceso 
de Notificación]:[Concluidas]])</f>
        <v>476</v>
      </c>
    </row>
    <row r="15" spans="2:6" x14ac:dyDescent="0.25">
      <c r="B15" s="65">
        <v>2013</v>
      </c>
      <c r="C15" s="163">
        <v>0</v>
      </c>
      <c r="D15" s="66">
        <v>99</v>
      </c>
      <c r="E15" s="120">
        <v>534</v>
      </c>
      <c r="F15" s="129">
        <f>SUM(Tabla35[[#This Row],[En proceso 
de Notificación]:[Concluidas]])</f>
        <v>633</v>
      </c>
    </row>
    <row r="16" spans="2:6" x14ac:dyDescent="0.25">
      <c r="B16" s="65">
        <v>2014</v>
      </c>
      <c r="C16" s="163">
        <v>0</v>
      </c>
      <c r="D16" s="66">
        <v>62</v>
      </c>
      <c r="E16" s="120">
        <v>737</v>
      </c>
      <c r="F16" s="129">
        <f>SUM(Tabla35[[#This Row],[En proceso 
de Notificación]:[Concluidas]])</f>
        <v>799</v>
      </c>
    </row>
    <row r="17" spans="2:6" x14ac:dyDescent="0.25">
      <c r="B17" s="65">
        <v>2015</v>
      </c>
      <c r="C17" s="163">
        <v>0</v>
      </c>
      <c r="D17" s="66">
        <v>123</v>
      </c>
      <c r="E17" s="120">
        <v>954</v>
      </c>
      <c r="F17" s="129">
        <f>SUM(Tabla35[[#This Row],[En proceso 
de Notificación]:[Concluidas]])</f>
        <v>1077</v>
      </c>
    </row>
    <row r="18" spans="2:6" x14ac:dyDescent="0.25">
      <c r="B18" s="65">
        <v>2016</v>
      </c>
      <c r="C18" s="163">
        <v>0</v>
      </c>
      <c r="D18" s="66">
        <v>1</v>
      </c>
      <c r="E18" s="120">
        <v>0</v>
      </c>
      <c r="F18" s="129">
        <f>SUM(Tabla35[[#This Row],[En proceso 
de Notificación]:[Concluidas]])</f>
        <v>1</v>
      </c>
    </row>
    <row r="19" spans="2:6" x14ac:dyDescent="0.25">
      <c r="B19" s="69" t="s">
        <v>34</v>
      </c>
      <c r="C19" s="130">
        <f>SUBTOTAL(109,C4:C18)</f>
        <v>0</v>
      </c>
      <c r="D19" s="166">
        <f>SUBTOTAL(109,D4:D18)</f>
        <v>773</v>
      </c>
      <c r="E19" s="166">
        <f>SUBTOTAL(109,E4:E18)</f>
        <v>4011</v>
      </c>
      <c r="F19" s="129">
        <f>SUM(Tabla35[[#This Row],[En proceso 
de Notificación]:[Concluidas]])</f>
        <v>4784</v>
      </c>
    </row>
  </sheetData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6D436-224A-4F22-9813-2EBD1432EF9C}">
  <dimension ref="B3:R32"/>
  <sheetViews>
    <sheetView workbookViewId="0">
      <selection activeCell="B3" sqref="B3:R32"/>
    </sheetView>
  </sheetViews>
  <sheetFormatPr baseColWidth="10" defaultRowHeight="15" x14ac:dyDescent="0.25"/>
  <sheetData>
    <row r="3" spans="2:18" x14ac:dyDescent="0.25">
      <c r="B3" s="72" t="s">
        <v>0</v>
      </c>
      <c r="C3" s="167" t="s">
        <v>35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76" t="s">
        <v>34</v>
      </c>
    </row>
    <row r="4" spans="2:18" x14ac:dyDescent="0.25">
      <c r="B4" s="72"/>
      <c r="C4" s="168" t="s">
        <v>36</v>
      </c>
      <c r="D4" s="168" t="s">
        <v>37</v>
      </c>
      <c r="E4" s="168" t="s">
        <v>38</v>
      </c>
      <c r="F4" s="168" t="s">
        <v>39</v>
      </c>
      <c r="G4" s="168" t="s">
        <v>40</v>
      </c>
      <c r="H4" s="168" t="s">
        <v>41</v>
      </c>
      <c r="I4" s="168" t="s">
        <v>42</v>
      </c>
      <c r="J4" s="168" t="s">
        <v>43</v>
      </c>
      <c r="K4" s="168" t="s">
        <v>44</v>
      </c>
      <c r="L4" s="168" t="s">
        <v>45</v>
      </c>
      <c r="M4" s="168" t="s">
        <v>46</v>
      </c>
      <c r="N4" s="168" t="s">
        <v>47</v>
      </c>
      <c r="O4" s="168" t="s">
        <v>48</v>
      </c>
      <c r="P4" s="168" t="s">
        <v>49</v>
      </c>
      <c r="Q4" s="168" t="s">
        <v>50</v>
      </c>
      <c r="R4" s="76"/>
    </row>
    <row r="5" spans="2:18" ht="36" x14ac:dyDescent="0.25">
      <c r="B5" s="80" t="s">
        <v>4</v>
      </c>
      <c r="C5" s="82" t="s">
        <v>59</v>
      </c>
      <c r="D5" s="82">
        <v>7</v>
      </c>
      <c r="E5" s="82">
        <v>26</v>
      </c>
      <c r="F5" s="82">
        <v>17</v>
      </c>
      <c r="G5" s="82">
        <v>32</v>
      </c>
      <c r="H5" s="82">
        <v>262</v>
      </c>
      <c r="I5" s="82">
        <v>211</v>
      </c>
      <c r="J5" s="82">
        <v>170</v>
      </c>
      <c r="K5" s="82">
        <v>315</v>
      </c>
      <c r="L5" s="82">
        <v>247</v>
      </c>
      <c r="M5" s="82">
        <v>352</v>
      </c>
      <c r="N5" s="82">
        <v>488</v>
      </c>
      <c r="O5" s="82">
        <v>599</v>
      </c>
      <c r="P5" s="82">
        <v>761</v>
      </c>
      <c r="Q5" s="82">
        <v>1</v>
      </c>
      <c r="R5" s="85">
        <f>SUM(Tabla34[[#This Row],[2002]:[2016]])</f>
        <v>3488</v>
      </c>
    </row>
    <row r="6" spans="2:18" ht="48" x14ac:dyDescent="0.25">
      <c r="B6" s="80" t="s">
        <v>13</v>
      </c>
      <c r="C6" s="82">
        <v>4</v>
      </c>
      <c r="D6" s="82" t="s">
        <v>59</v>
      </c>
      <c r="E6" s="82">
        <v>4</v>
      </c>
      <c r="F6" s="82">
        <v>3</v>
      </c>
      <c r="G6" s="82">
        <v>1</v>
      </c>
      <c r="H6" s="82" t="s">
        <v>59</v>
      </c>
      <c r="I6" s="82">
        <v>1</v>
      </c>
      <c r="J6" s="82">
        <v>18</v>
      </c>
      <c r="K6" s="82">
        <v>57</v>
      </c>
      <c r="L6" s="82">
        <v>67</v>
      </c>
      <c r="M6" s="82">
        <v>31</v>
      </c>
      <c r="N6" s="82">
        <v>20</v>
      </c>
      <c r="O6" s="82">
        <v>53</v>
      </c>
      <c r="P6" s="82">
        <v>70</v>
      </c>
      <c r="Q6" s="82" t="s">
        <v>59</v>
      </c>
      <c r="R6" s="85">
        <f>SUM(Tabla34[[#This Row],[2002]:[2016]])</f>
        <v>329</v>
      </c>
    </row>
    <row r="7" spans="2:18" ht="60" x14ac:dyDescent="0.25">
      <c r="B7" s="80" t="s">
        <v>7</v>
      </c>
      <c r="C7" s="82">
        <v>1</v>
      </c>
      <c r="D7" s="82" t="s">
        <v>59</v>
      </c>
      <c r="E7" s="82">
        <v>4</v>
      </c>
      <c r="F7" s="82">
        <v>7</v>
      </c>
      <c r="G7" s="82">
        <v>3</v>
      </c>
      <c r="H7" s="82" t="s">
        <v>59</v>
      </c>
      <c r="I7" s="82" t="s">
        <v>59</v>
      </c>
      <c r="J7" s="82" t="s">
        <v>59</v>
      </c>
      <c r="K7" s="82">
        <v>1</v>
      </c>
      <c r="L7" s="82" t="s">
        <v>59</v>
      </c>
      <c r="M7" s="82">
        <v>6</v>
      </c>
      <c r="N7" s="82">
        <v>46</v>
      </c>
      <c r="O7" s="82">
        <v>56</v>
      </c>
      <c r="P7" s="82">
        <v>37</v>
      </c>
      <c r="Q7" s="82" t="s">
        <v>59</v>
      </c>
      <c r="R7" s="85">
        <f>SUM(Tabla34[[#This Row],[2002]:[2016]])</f>
        <v>161</v>
      </c>
    </row>
    <row r="8" spans="2:18" ht="36" x14ac:dyDescent="0.25">
      <c r="B8" s="80" t="s">
        <v>5</v>
      </c>
      <c r="C8" s="82">
        <v>2</v>
      </c>
      <c r="D8" s="82">
        <v>4</v>
      </c>
      <c r="E8" s="82">
        <v>3</v>
      </c>
      <c r="F8" s="82">
        <v>4</v>
      </c>
      <c r="G8" s="82">
        <v>4</v>
      </c>
      <c r="H8" s="82">
        <v>3</v>
      </c>
      <c r="I8" s="82">
        <v>2</v>
      </c>
      <c r="J8" s="82">
        <v>1</v>
      </c>
      <c r="K8" s="82">
        <v>4</v>
      </c>
      <c r="L8" s="82">
        <v>8</v>
      </c>
      <c r="M8" s="82">
        <v>11</v>
      </c>
      <c r="N8" s="82">
        <v>3</v>
      </c>
      <c r="O8" s="82">
        <v>8</v>
      </c>
      <c r="P8" s="82">
        <v>42</v>
      </c>
      <c r="Q8" s="82" t="s">
        <v>59</v>
      </c>
      <c r="R8" s="85">
        <f>SUM(Tabla34[[#This Row],[2002]:[2016]])</f>
        <v>99</v>
      </c>
    </row>
    <row r="9" spans="2:18" ht="24" x14ac:dyDescent="0.25">
      <c r="B9" s="80" t="s">
        <v>10</v>
      </c>
      <c r="C9" s="82" t="s">
        <v>59</v>
      </c>
      <c r="D9" s="82">
        <v>1</v>
      </c>
      <c r="E9" s="82">
        <v>4</v>
      </c>
      <c r="F9" s="82">
        <v>1</v>
      </c>
      <c r="G9" s="82">
        <v>5</v>
      </c>
      <c r="H9" s="82">
        <v>4</v>
      </c>
      <c r="I9" s="82">
        <v>3</v>
      </c>
      <c r="J9" s="82">
        <v>20</v>
      </c>
      <c r="K9" s="82">
        <v>1</v>
      </c>
      <c r="L9" s="82">
        <v>4</v>
      </c>
      <c r="M9" s="82">
        <v>6</v>
      </c>
      <c r="N9" s="82">
        <v>7</v>
      </c>
      <c r="O9" s="82">
        <v>13</v>
      </c>
      <c r="P9" s="82">
        <v>14</v>
      </c>
      <c r="Q9" s="82" t="s">
        <v>59</v>
      </c>
      <c r="R9" s="85">
        <f>SUM(Tabla34[[#This Row],[2002]:[2016]])</f>
        <v>83</v>
      </c>
    </row>
    <row r="10" spans="2:18" ht="48" x14ac:dyDescent="0.25">
      <c r="B10" s="80" t="s">
        <v>23</v>
      </c>
      <c r="C10" s="82" t="s">
        <v>59</v>
      </c>
      <c r="D10" s="82" t="s">
        <v>59</v>
      </c>
      <c r="E10" s="82" t="s">
        <v>59</v>
      </c>
      <c r="F10" s="82" t="s">
        <v>59</v>
      </c>
      <c r="G10" s="82">
        <v>4</v>
      </c>
      <c r="H10" s="82">
        <v>1</v>
      </c>
      <c r="I10" s="82">
        <v>2</v>
      </c>
      <c r="J10" s="82" t="s">
        <v>59</v>
      </c>
      <c r="K10" s="82">
        <v>17</v>
      </c>
      <c r="L10" s="82">
        <v>32</v>
      </c>
      <c r="M10" s="82">
        <v>17</v>
      </c>
      <c r="N10" s="82">
        <v>5</v>
      </c>
      <c r="O10" s="82">
        <v>1</v>
      </c>
      <c r="P10" s="82">
        <v>3</v>
      </c>
      <c r="Q10" s="82" t="s">
        <v>59</v>
      </c>
      <c r="R10" s="85">
        <f>SUM(Tabla34[[#This Row],[2002]:[2016]])</f>
        <v>82</v>
      </c>
    </row>
    <row r="11" spans="2:18" x14ac:dyDescent="0.25">
      <c r="B11" s="80" t="s">
        <v>11</v>
      </c>
      <c r="C11" s="82" t="s">
        <v>59</v>
      </c>
      <c r="D11" s="82">
        <v>1</v>
      </c>
      <c r="E11" s="82">
        <v>4</v>
      </c>
      <c r="F11" s="82" t="s">
        <v>59</v>
      </c>
      <c r="G11" s="82">
        <v>8</v>
      </c>
      <c r="H11" s="82">
        <v>2</v>
      </c>
      <c r="I11" s="82" t="s">
        <v>59</v>
      </c>
      <c r="J11" s="82" t="s">
        <v>59</v>
      </c>
      <c r="K11" s="82">
        <v>2</v>
      </c>
      <c r="L11" s="82" t="s">
        <v>59</v>
      </c>
      <c r="M11" s="82">
        <v>12</v>
      </c>
      <c r="N11" s="82">
        <v>20</v>
      </c>
      <c r="O11" s="82">
        <v>6</v>
      </c>
      <c r="P11" s="82">
        <v>24</v>
      </c>
      <c r="Q11" s="82" t="s">
        <v>59</v>
      </c>
      <c r="R11" s="85">
        <f>SUM(Tabla34[[#This Row],[2002]:[2016]])</f>
        <v>79</v>
      </c>
    </row>
    <row r="12" spans="2:18" ht="60" x14ac:dyDescent="0.25">
      <c r="B12" s="80" t="s">
        <v>9</v>
      </c>
      <c r="C12" s="82">
        <v>4</v>
      </c>
      <c r="D12" s="82">
        <v>6</v>
      </c>
      <c r="E12" s="82">
        <v>9</v>
      </c>
      <c r="F12" s="82">
        <v>12</v>
      </c>
      <c r="G12" s="82">
        <v>3</v>
      </c>
      <c r="H12" s="82">
        <v>7</v>
      </c>
      <c r="I12" s="82">
        <v>1</v>
      </c>
      <c r="J12" s="82">
        <v>2</v>
      </c>
      <c r="K12" s="82">
        <v>5</v>
      </c>
      <c r="L12" s="82">
        <v>3</v>
      </c>
      <c r="M12" s="82">
        <v>9</v>
      </c>
      <c r="N12" s="82">
        <v>2</v>
      </c>
      <c r="O12" s="82">
        <v>4</v>
      </c>
      <c r="P12" s="82">
        <v>11</v>
      </c>
      <c r="Q12" s="82" t="s">
        <v>59</v>
      </c>
      <c r="R12" s="85">
        <f>SUM(Tabla34[[#This Row],[2002]:[2016]])</f>
        <v>78</v>
      </c>
    </row>
    <row r="13" spans="2:18" x14ac:dyDescent="0.25">
      <c r="B13" s="80" t="s">
        <v>15</v>
      </c>
      <c r="C13" s="82">
        <v>1</v>
      </c>
      <c r="D13" s="82" t="s">
        <v>59</v>
      </c>
      <c r="E13" s="82">
        <v>3</v>
      </c>
      <c r="F13" s="82">
        <v>2</v>
      </c>
      <c r="G13" s="82" t="s">
        <v>59</v>
      </c>
      <c r="H13" s="82" t="s">
        <v>59</v>
      </c>
      <c r="I13" s="82" t="s">
        <v>59</v>
      </c>
      <c r="J13" s="82" t="s">
        <v>59</v>
      </c>
      <c r="K13" s="82" t="s">
        <v>59</v>
      </c>
      <c r="L13" s="82" t="s">
        <v>59</v>
      </c>
      <c r="M13" s="82">
        <v>3</v>
      </c>
      <c r="N13" s="82">
        <v>11</v>
      </c>
      <c r="O13" s="82">
        <v>10</v>
      </c>
      <c r="P13" s="82">
        <v>42</v>
      </c>
      <c r="Q13" s="82" t="s">
        <v>59</v>
      </c>
      <c r="R13" s="85">
        <f>SUM(Tabla34[[#This Row],[2002]:[2016]])</f>
        <v>72</v>
      </c>
    </row>
    <row r="14" spans="2:18" ht="60" x14ac:dyDescent="0.25">
      <c r="B14" s="80" t="s">
        <v>8</v>
      </c>
      <c r="C14" s="82" t="s">
        <v>59</v>
      </c>
      <c r="D14" s="82" t="s">
        <v>59</v>
      </c>
      <c r="E14" s="82">
        <v>1</v>
      </c>
      <c r="F14" s="82">
        <v>6</v>
      </c>
      <c r="G14" s="82">
        <v>10</v>
      </c>
      <c r="H14" s="82" t="s">
        <v>59</v>
      </c>
      <c r="I14" s="82" t="s">
        <v>59</v>
      </c>
      <c r="J14" s="82" t="s">
        <v>59</v>
      </c>
      <c r="K14" s="82" t="s">
        <v>59</v>
      </c>
      <c r="L14" s="82" t="s">
        <v>59</v>
      </c>
      <c r="M14" s="82">
        <v>3</v>
      </c>
      <c r="N14" s="82">
        <v>2</v>
      </c>
      <c r="O14" s="82">
        <v>28</v>
      </c>
      <c r="P14" s="82">
        <v>17</v>
      </c>
      <c r="Q14" s="82" t="s">
        <v>59</v>
      </c>
      <c r="R14" s="85">
        <f>SUM(Tabla34[[#This Row],[2002]:[2016]])</f>
        <v>67</v>
      </c>
    </row>
    <row r="15" spans="2:18" ht="36" x14ac:dyDescent="0.25">
      <c r="B15" s="80" t="s">
        <v>6</v>
      </c>
      <c r="C15" s="82">
        <v>1</v>
      </c>
      <c r="D15" s="82">
        <v>1</v>
      </c>
      <c r="E15" s="82">
        <v>7</v>
      </c>
      <c r="F15" s="82">
        <v>4</v>
      </c>
      <c r="G15" s="82">
        <v>3</v>
      </c>
      <c r="H15" s="82">
        <v>2</v>
      </c>
      <c r="I15" s="82">
        <v>3</v>
      </c>
      <c r="J15" s="82">
        <v>4</v>
      </c>
      <c r="K15" s="82">
        <v>4</v>
      </c>
      <c r="L15" s="82">
        <v>2</v>
      </c>
      <c r="M15" s="82" t="s">
        <v>59</v>
      </c>
      <c r="N15" s="82">
        <v>5</v>
      </c>
      <c r="O15" s="82" t="s">
        <v>59</v>
      </c>
      <c r="P15" s="82">
        <v>7</v>
      </c>
      <c r="Q15" s="82" t="s">
        <v>59</v>
      </c>
      <c r="R15" s="85">
        <f>SUM(Tabla34[[#This Row],[2002]:[2016]])</f>
        <v>43</v>
      </c>
    </row>
    <row r="16" spans="2:18" ht="48" x14ac:dyDescent="0.25">
      <c r="B16" s="80" t="s">
        <v>12</v>
      </c>
      <c r="C16" s="82" t="s">
        <v>59</v>
      </c>
      <c r="D16" s="82" t="s">
        <v>59</v>
      </c>
      <c r="E16" s="82" t="s">
        <v>59</v>
      </c>
      <c r="F16" s="82">
        <v>1</v>
      </c>
      <c r="G16" s="82">
        <v>1</v>
      </c>
      <c r="H16" s="82">
        <v>2</v>
      </c>
      <c r="I16" s="82">
        <v>2</v>
      </c>
      <c r="J16" s="82">
        <v>8</v>
      </c>
      <c r="K16" s="82">
        <v>3</v>
      </c>
      <c r="L16" s="82">
        <v>5</v>
      </c>
      <c r="M16" s="82">
        <v>4</v>
      </c>
      <c r="N16" s="82">
        <v>9</v>
      </c>
      <c r="O16" s="82">
        <v>2</v>
      </c>
      <c r="P16" s="82">
        <v>5</v>
      </c>
      <c r="Q16" s="82" t="s">
        <v>59</v>
      </c>
      <c r="R16" s="85">
        <f>SUM(Tabla34[[#This Row],[2002]:[2016]])</f>
        <v>42</v>
      </c>
    </row>
    <row r="17" spans="2:18" x14ac:dyDescent="0.25">
      <c r="B17" s="80" t="s">
        <v>24</v>
      </c>
      <c r="C17" s="82" t="s">
        <v>59</v>
      </c>
      <c r="D17" s="82">
        <v>1</v>
      </c>
      <c r="E17" s="82" t="s">
        <v>59</v>
      </c>
      <c r="F17" s="82" t="s">
        <v>59</v>
      </c>
      <c r="G17" s="82">
        <v>1</v>
      </c>
      <c r="H17" s="82" t="s">
        <v>59</v>
      </c>
      <c r="I17" s="82" t="s">
        <v>59</v>
      </c>
      <c r="J17" s="82" t="s">
        <v>59</v>
      </c>
      <c r="K17" s="82">
        <v>3</v>
      </c>
      <c r="L17" s="82">
        <v>7</v>
      </c>
      <c r="M17" s="82">
        <v>8</v>
      </c>
      <c r="N17" s="82" t="s">
        <v>59</v>
      </c>
      <c r="O17" s="82">
        <v>2</v>
      </c>
      <c r="P17" s="82">
        <v>12</v>
      </c>
      <c r="Q17" s="82" t="s">
        <v>59</v>
      </c>
      <c r="R17" s="85">
        <f>SUM(Tabla34[[#This Row],[2002]:[2016]])</f>
        <v>34</v>
      </c>
    </row>
    <row r="18" spans="2:18" x14ac:dyDescent="0.25">
      <c r="B18" s="80" t="s">
        <v>14</v>
      </c>
      <c r="C18" s="82" t="s">
        <v>59</v>
      </c>
      <c r="D18" s="82" t="s">
        <v>59</v>
      </c>
      <c r="E18" s="82" t="s">
        <v>59</v>
      </c>
      <c r="F18" s="82" t="s">
        <v>59</v>
      </c>
      <c r="G18" s="82" t="s">
        <v>59</v>
      </c>
      <c r="H18" s="82" t="s">
        <v>59</v>
      </c>
      <c r="I18" s="82" t="s">
        <v>59</v>
      </c>
      <c r="J18" s="82">
        <v>1</v>
      </c>
      <c r="K18" s="82" t="s">
        <v>59</v>
      </c>
      <c r="L18" s="82" t="s">
        <v>59</v>
      </c>
      <c r="M18" s="82" t="s">
        <v>59</v>
      </c>
      <c r="N18" s="82" t="s">
        <v>59</v>
      </c>
      <c r="O18" s="82">
        <v>8</v>
      </c>
      <c r="P18" s="82">
        <v>19</v>
      </c>
      <c r="Q18" s="82" t="s">
        <v>59</v>
      </c>
      <c r="R18" s="85">
        <f>SUM(Tabla34[[#This Row],[2002]:[2016]])</f>
        <v>28</v>
      </c>
    </row>
    <row r="19" spans="2:18" x14ac:dyDescent="0.25">
      <c r="B19" s="80" t="s">
        <v>18</v>
      </c>
      <c r="C19" s="82" t="s">
        <v>59</v>
      </c>
      <c r="D19" s="82" t="s">
        <v>59</v>
      </c>
      <c r="E19" s="82" t="s">
        <v>59</v>
      </c>
      <c r="F19" s="82" t="s">
        <v>59</v>
      </c>
      <c r="G19" s="82" t="s">
        <v>59</v>
      </c>
      <c r="H19" s="82" t="s">
        <v>59</v>
      </c>
      <c r="I19" s="82" t="s">
        <v>59</v>
      </c>
      <c r="J19" s="82" t="s">
        <v>59</v>
      </c>
      <c r="K19" s="82">
        <v>1</v>
      </c>
      <c r="L19" s="82">
        <v>2</v>
      </c>
      <c r="M19" s="82">
        <v>4</v>
      </c>
      <c r="N19" s="82">
        <v>4</v>
      </c>
      <c r="O19" s="82">
        <v>4</v>
      </c>
      <c r="P19" s="82">
        <v>4</v>
      </c>
      <c r="Q19" s="82" t="s">
        <v>59</v>
      </c>
      <c r="R19" s="85">
        <f>SUM(Tabla34[[#This Row],[2002]:[2016]])</f>
        <v>19</v>
      </c>
    </row>
    <row r="20" spans="2:18" ht="24" x14ac:dyDescent="0.25">
      <c r="B20" s="80" t="s">
        <v>22</v>
      </c>
      <c r="C20" s="82" t="s">
        <v>59</v>
      </c>
      <c r="D20" s="82">
        <v>4</v>
      </c>
      <c r="E20" s="82">
        <v>3</v>
      </c>
      <c r="F20" s="82">
        <v>1</v>
      </c>
      <c r="G20" s="82">
        <v>2</v>
      </c>
      <c r="H20" s="82" t="s">
        <v>59</v>
      </c>
      <c r="I20" s="82" t="s">
        <v>59</v>
      </c>
      <c r="J20" s="82" t="s">
        <v>59</v>
      </c>
      <c r="K20" s="82" t="s">
        <v>59</v>
      </c>
      <c r="L20" s="82" t="s">
        <v>59</v>
      </c>
      <c r="M20" s="82" t="s">
        <v>59</v>
      </c>
      <c r="N20" s="82">
        <v>6</v>
      </c>
      <c r="O20" s="82" t="s">
        <v>59</v>
      </c>
      <c r="P20" s="82" t="s">
        <v>59</v>
      </c>
      <c r="Q20" s="82" t="s">
        <v>59</v>
      </c>
      <c r="R20" s="85">
        <f>SUM(Tabla34[[#This Row],[2002]:[2016]])</f>
        <v>16</v>
      </c>
    </row>
    <row r="21" spans="2:18" ht="36" x14ac:dyDescent="0.25">
      <c r="B21" s="80" t="s">
        <v>19</v>
      </c>
      <c r="C21" s="82" t="s">
        <v>59</v>
      </c>
      <c r="D21" s="82">
        <v>3</v>
      </c>
      <c r="E21" s="82">
        <v>2</v>
      </c>
      <c r="F21" s="82" t="s">
        <v>59</v>
      </c>
      <c r="G21" s="82" t="s">
        <v>59</v>
      </c>
      <c r="H21" s="82">
        <v>1</v>
      </c>
      <c r="I21" s="82" t="s">
        <v>59</v>
      </c>
      <c r="J21" s="82" t="s">
        <v>59</v>
      </c>
      <c r="K21" s="82" t="s">
        <v>59</v>
      </c>
      <c r="L21" s="82">
        <v>1</v>
      </c>
      <c r="M21" s="82">
        <v>1</v>
      </c>
      <c r="N21" s="82">
        <v>4</v>
      </c>
      <c r="O21" s="82">
        <v>1</v>
      </c>
      <c r="P21" s="82">
        <v>3</v>
      </c>
      <c r="Q21" s="82" t="s">
        <v>59</v>
      </c>
      <c r="R21" s="85">
        <f>SUM(Tabla34[[#This Row],[2002]:[2016]])</f>
        <v>16</v>
      </c>
    </row>
    <row r="22" spans="2:18" x14ac:dyDescent="0.25">
      <c r="B22" s="80" t="s">
        <v>16</v>
      </c>
      <c r="C22" s="82" t="s">
        <v>59</v>
      </c>
      <c r="D22" s="82">
        <v>1</v>
      </c>
      <c r="E22" s="82" t="s">
        <v>59</v>
      </c>
      <c r="F22" s="82">
        <v>1</v>
      </c>
      <c r="G22" s="82">
        <v>5</v>
      </c>
      <c r="H22" s="82" t="s">
        <v>59</v>
      </c>
      <c r="I22" s="82" t="s">
        <v>59</v>
      </c>
      <c r="J22" s="82" t="s">
        <v>59</v>
      </c>
      <c r="K22" s="82" t="s">
        <v>59</v>
      </c>
      <c r="L22" s="82" t="s">
        <v>59</v>
      </c>
      <c r="M22" s="82" t="s">
        <v>59</v>
      </c>
      <c r="N22" s="82" t="s">
        <v>59</v>
      </c>
      <c r="O22" s="82">
        <v>2</v>
      </c>
      <c r="P22" s="82">
        <v>2</v>
      </c>
      <c r="Q22" s="82" t="s">
        <v>59</v>
      </c>
      <c r="R22" s="85">
        <f>SUM(Tabla34[[#This Row],[2002]:[2016]])</f>
        <v>11</v>
      </c>
    </row>
    <row r="23" spans="2:18" ht="36" x14ac:dyDescent="0.25">
      <c r="B23" s="80" t="s">
        <v>30</v>
      </c>
      <c r="C23" s="82" t="s">
        <v>59</v>
      </c>
      <c r="D23" s="82">
        <v>5</v>
      </c>
      <c r="E23" s="82" t="s">
        <v>59</v>
      </c>
      <c r="F23" s="82" t="s">
        <v>59</v>
      </c>
      <c r="G23" s="82">
        <v>1</v>
      </c>
      <c r="H23" s="82" t="s">
        <v>59</v>
      </c>
      <c r="I23" s="82">
        <v>1</v>
      </c>
      <c r="J23" s="82" t="s">
        <v>59</v>
      </c>
      <c r="K23" s="82" t="s">
        <v>59</v>
      </c>
      <c r="L23" s="82">
        <v>1</v>
      </c>
      <c r="M23" s="82" t="s">
        <v>59</v>
      </c>
      <c r="N23" s="82" t="s">
        <v>59</v>
      </c>
      <c r="O23" s="82" t="s">
        <v>59</v>
      </c>
      <c r="P23" s="82" t="s">
        <v>59</v>
      </c>
      <c r="Q23" s="82" t="s">
        <v>59</v>
      </c>
      <c r="R23" s="85">
        <f>SUM(Tabla34[[#This Row],[2002]:[2016]])</f>
        <v>8</v>
      </c>
    </row>
    <row r="24" spans="2:18" ht="24" x14ac:dyDescent="0.25">
      <c r="B24" s="80" t="s">
        <v>17</v>
      </c>
      <c r="C24" s="82">
        <v>1</v>
      </c>
      <c r="D24" s="82" t="s">
        <v>59</v>
      </c>
      <c r="E24" s="82" t="s">
        <v>59</v>
      </c>
      <c r="F24" s="82" t="s">
        <v>59</v>
      </c>
      <c r="G24" s="82" t="s">
        <v>59</v>
      </c>
      <c r="H24" s="82" t="s">
        <v>59</v>
      </c>
      <c r="I24" s="82" t="s">
        <v>59</v>
      </c>
      <c r="J24" s="82">
        <v>2</v>
      </c>
      <c r="K24" s="82" t="s">
        <v>59</v>
      </c>
      <c r="L24" s="82" t="s">
        <v>59</v>
      </c>
      <c r="M24" s="82">
        <v>3</v>
      </c>
      <c r="N24" s="82" t="s">
        <v>59</v>
      </c>
      <c r="O24" s="82" t="s">
        <v>59</v>
      </c>
      <c r="P24" s="82" t="s">
        <v>59</v>
      </c>
      <c r="Q24" s="82" t="s">
        <v>59</v>
      </c>
      <c r="R24" s="85">
        <f>SUM(Tabla34[[#This Row],[2002]:[2016]])</f>
        <v>6</v>
      </c>
    </row>
    <row r="25" spans="2:18" ht="72" x14ac:dyDescent="0.25">
      <c r="B25" s="80" t="s">
        <v>25</v>
      </c>
      <c r="C25" s="82" t="s">
        <v>59</v>
      </c>
      <c r="D25" s="82" t="s">
        <v>59</v>
      </c>
      <c r="E25" s="82" t="s">
        <v>59</v>
      </c>
      <c r="F25" s="82" t="s">
        <v>59</v>
      </c>
      <c r="G25" s="82">
        <v>2</v>
      </c>
      <c r="H25" s="82" t="s">
        <v>59</v>
      </c>
      <c r="I25" s="82" t="s">
        <v>59</v>
      </c>
      <c r="J25" s="82" t="s">
        <v>59</v>
      </c>
      <c r="K25" s="82" t="s">
        <v>59</v>
      </c>
      <c r="L25" s="82">
        <v>2</v>
      </c>
      <c r="M25" s="82" t="s">
        <v>59</v>
      </c>
      <c r="N25" s="82" t="s">
        <v>59</v>
      </c>
      <c r="O25" s="82" t="s">
        <v>59</v>
      </c>
      <c r="P25" s="82" t="s">
        <v>59</v>
      </c>
      <c r="Q25" s="82" t="s">
        <v>59</v>
      </c>
      <c r="R25" s="85">
        <f>SUM(Tabla34[[#This Row],[2002]:[2016]])</f>
        <v>4</v>
      </c>
    </row>
    <row r="26" spans="2:18" x14ac:dyDescent="0.25">
      <c r="B26" s="80" t="s">
        <v>20</v>
      </c>
      <c r="C26" s="82" t="s">
        <v>59</v>
      </c>
      <c r="D26" s="82" t="s">
        <v>59</v>
      </c>
      <c r="E26" s="82" t="s">
        <v>59</v>
      </c>
      <c r="F26" s="82" t="s">
        <v>59</v>
      </c>
      <c r="G26" s="82" t="s">
        <v>59</v>
      </c>
      <c r="H26" s="82">
        <v>1</v>
      </c>
      <c r="I26" s="82" t="s">
        <v>59</v>
      </c>
      <c r="J26" s="82" t="s">
        <v>59</v>
      </c>
      <c r="K26" s="82" t="s">
        <v>59</v>
      </c>
      <c r="L26" s="82" t="s">
        <v>59</v>
      </c>
      <c r="M26" s="82">
        <v>2</v>
      </c>
      <c r="N26" s="82" t="s">
        <v>59</v>
      </c>
      <c r="O26" s="82">
        <v>1</v>
      </c>
      <c r="P26" s="82" t="s">
        <v>59</v>
      </c>
      <c r="Q26" s="82" t="s">
        <v>59</v>
      </c>
      <c r="R26" s="85">
        <f>SUM(Tabla34[[#This Row],[2002]:[2016]])</f>
        <v>4</v>
      </c>
    </row>
    <row r="27" spans="2:18" ht="36" x14ac:dyDescent="0.25">
      <c r="B27" s="80" t="s">
        <v>32</v>
      </c>
      <c r="C27" s="82" t="s">
        <v>59</v>
      </c>
      <c r="D27" s="82" t="s">
        <v>59</v>
      </c>
      <c r="E27" s="82" t="s">
        <v>59</v>
      </c>
      <c r="F27" s="82">
        <v>3</v>
      </c>
      <c r="G27" s="82" t="s">
        <v>59</v>
      </c>
      <c r="H27" s="82" t="s">
        <v>59</v>
      </c>
      <c r="I27" s="82" t="s">
        <v>59</v>
      </c>
      <c r="J27" s="82" t="s">
        <v>59</v>
      </c>
      <c r="K27" s="82" t="s">
        <v>59</v>
      </c>
      <c r="L27" s="82" t="s">
        <v>59</v>
      </c>
      <c r="M27" s="82">
        <v>1</v>
      </c>
      <c r="N27" s="82" t="s">
        <v>59</v>
      </c>
      <c r="O27" s="82" t="s">
        <v>59</v>
      </c>
      <c r="P27" s="82" t="s">
        <v>59</v>
      </c>
      <c r="Q27" s="82" t="s">
        <v>59</v>
      </c>
      <c r="R27" s="85">
        <f>SUM(Tabla34[[#This Row],[2002]:[2016]])</f>
        <v>4</v>
      </c>
    </row>
    <row r="28" spans="2:18" ht="24" x14ac:dyDescent="0.25">
      <c r="B28" s="80" t="s">
        <v>29</v>
      </c>
      <c r="C28" s="82" t="s">
        <v>59</v>
      </c>
      <c r="D28" s="82" t="s">
        <v>59</v>
      </c>
      <c r="E28" s="82" t="s">
        <v>59</v>
      </c>
      <c r="F28" s="82" t="s">
        <v>59</v>
      </c>
      <c r="G28" s="82" t="s">
        <v>59</v>
      </c>
      <c r="H28" s="82" t="s">
        <v>59</v>
      </c>
      <c r="I28" s="82" t="s">
        <v>59</v>
      </c>
      <c r="J28" s="82" t="s">
        <v>59</v>
      </c>
      <c r="K28" s="82" t="s">
        <v>59</v>
      </c>
      <c r="L28" s="82" t="s">
        <v>59</v>
      </c>
      <c r="M28" s="82" t="s">
        <v>59</v>
      </c>
      <c r="N28" s="82" t="s">
        <v>59</v>
      </c>
      <c r="O28" s="82" t="s">
        <v>59</v>
      </c>
      <c r="P28" s="82">
        <v>3</v>
      </c>
      <c r="Q28" s="82" t="s">
        <v>59</v>
      </c>
      <c r="R28" s="85">
        <f>SUM(Tabla34[[#This Row],[2002]:[2016]])</f>
        <v>3</v>
      </c>
    </row>
    <row r="29" spans="2:18" ht="24" x14ac:dyDescent="0.25">
      <c r="B29" s="80" t="s">
        <v>21</v>
      </c>
      <c r="C29" s="82" t="s">
        <v>59</v>
      </c>
      <c r="D29" s="82" t="s">
        <v>59</v>
      </c>
      <c r="E29" s="82" t="s">
        <v>59</v>
      </c>
      <c r="F29" s="82" t="s">
        <v>59</v>
      </c>
      <c r="G29" s="82" t="s">
        <v>59</v>
      </c>
      <c r="H29" s="82" t="s">
        <v>59</v>
      </c>
      <c r="I29" s="82" t="s">
        <v>59</v>
      </c>
      <c r="J29" s="82" t="s">
        <v>59</v>
      </c>
      <c r="K29" s="82" t="s">
        <v>59</v>
      </c>
      <c r="L29" s="82" t="s">
        <v>59</v>
      </c>
      <c r="M29" s="82">
        <v>3</v>
      </c>
      <c r="N29" s="82" t="s">
        <v>59</v>
      </c>
      <c r="O29" s="82" t="s">
        <v>59</v>
      </c>
      <c r="P29" s="82" t="s">
        <v>59</v>
      </c>
      <c r="Q29" s="82" t="s">
        <v>59</v>
      </c>
      <c r="R29" s="85">
        <f>SUM(Tabla34[[#This Row],[2002]:[2016]])</f>
        <v>3</v>
      </c>
    </row>
    <row r="30" spans="2:18" ht="24" x14ac:dyDescent="0.25">
      <c r="B30" s="80" t="s">
        <v>26</v>
      </c>
      <c r="C30" s="82" t="s">
        <v>59</v>
      </c>
      <c r="D30" s="82" t="s">
        <v>59</v>
      </c>
      <c r="E30" s="82" t="s">
        <v>59</v>
      </c>
      <c r="F30" s="82" t="s">
        <v>59</v>
      </c>
      <c r="G30" s="82" t="s">
        <v>59</v>
      </c>
      <c r="H30" s="82" t="s">
        <v>59</v>
      </c>
      <c r="I30" s="82" t="s">
        <v>59</v>
      </c>
      <c r="J30" s="82" t="s">
        <v>59</v>
      </c>
      <c r="K30" s="82" t="s">
        <v>59</v>
      </c>
      <c r="L30" s="82" t="s">
        <v>59</v>
      </c>
      <c r="M30" s="82" t="s">
        <v>59</v>
      </c>
      <c r="N30" s="82">
        <v>1</v>
      </c>
      <c r="O30" s="82">
        <v>1</v>
      </c>
      <c r="P30" s="82">
        <v>1</v>
      </c>
      <c r="Q30" s="82" t="s">
        <v>59</v>
      </c>
      <c r="R30" s="85">
        <f>SUM(Tabla34[[#This Row],[2002]:[2016]])</f>
        <v>3</v>
      </c>
    </row>
    <row r="31" spans="2:18" ht="36" x14ac:dyDescent="0.25">
      <c r="B31" s="80" t="s">
        <v>27</v>
      </c>
      <c r="C31" s="81" t="s">
        <v>59</v>
      </c>
      <c r="D31" s="82" t="s">
        <v>59</v>
      </c>
      <c r="E31" s="82" t="s">
        <v>59</v>
      </c>
      <c r="F31" s="82" t="s">
        <v>59</v>
      </c>
      <c r="G31" s="82" t="s">
        <v>59</v>
      </c>
      <c r="H31" s="82">
        <v>1</v>
      </c>
      <c r="I31" s="82" t="s">
        <v>59</v>
      </c>
      <c r="J31" s="82" t="s">
        <v>59</v>
      </c>
      <c r="K31" s="82">
        <v>1</v>
      </c>
      <c r="L31" s="82" t="s">
        <v>59</v>
      </c>
      <c r="M31" s="82" t="s">
        <v>59</v>
      </c>
      <c r="N31" s="82" t="s">
        <v>59</v>
      </c>
      <c r="O31" s="82" t="s">
        <v>59</v>
      </c>
      <c r="P31" s="82" t="s">
        <v>59</v>
      </c>
      <c r="Q31" s="83" t="s">
        <v>59</v>
      </c>
      <c r="R31" s="85">
        <f>SUM(Tabla34[[#This Row],[2002]:[2016]])</f>
        <v>2</v>
      </c>
    </row>
    <row r="32" spans="2:18" x14ac:dyDescent="0.25">
      <c r="B32" s="80" t="s">
        <v>34</v>
      </c>
      <c r="C32" s="128">
        <f t="shared" ref="C32:R32" si="0">SUBTOTAL(109,C5:C31)</f>
        <v>14</v>
      </c>
      <c r="D32" s="128">
        <f t="shared" si="0"/>
        <v>34</v>
      </c>
      <c r="E32" s="128">
        <f t="shared" si="0"/>
        <v>70</v>
      </c>
      <c r="F32" s="128">
        <f t="shared" si="0"/>
        <v>62</v>
      </c>
      <c r="G32" s="128">
        <f t="shared" si="0"/>
        <v>85</v>
      </c>
      <c r="H32" s="128">
        <f t="shared" si="0"/>
        <v>286</v>
      </c>
      <c r="I32" s="128">
        <f t="shared" si="0"/>
        <v>226</v>
      </c>
      <c r="J32" s="128">
        <f t="shared" si="0"/>
        <v>226</v>
      </c>
      <c r="K32" s="128">
        <f t="shared" si="0"/>
        <v>414</v>
      </c>
      <c r="L32" s="128">
        <f t="shared" si="0"/>
        <v>381</v>
      </c>
      <c r="M32" s="128">
        <f t="shared" si="0"/>
        <v>476</v>
      </c>
      <c r="N32" s="128">
        <f t="shared" si="0"/>
        <v>633</v>
      </c>
      <c r="O32" s="128">
        <f t="shared" si="0"/>
        <v>799</v>
      </c>
      <c r="P32" s="128">
        <f t="shared" si="0"/>
        <v>1077</v>
      </c>
      <c r="Q32" s="128">
        <f t="shared" si="0"/>
        <v>1</v>
      </c>
      <c r="R32" s="85">
        <f t="shared" si="0"/>
        <v>4784</v>
      </c>
    </row>
  </sheetData>
  <mergeCells count="3">
    <mergeCell ref="B3:B4"/>
    <mergeCell ref="C3:Q3"/>
    <mergeCell ref="R3:R4"/>
  </mergeCells>
  <pageMargins left="0.7" right="0.7" top="0.75" bottom="0.75" header="0.3" footer="0.3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FF90C-CDA0-4508-A028-698939C21D57}">
  <dimension ref="A1"/>
  <sheetViews>
    <sheetView workbookViewId="0">
      <selection activeCell="B4" sqref="B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9ABE6-30BD-4D8E-8D53-FB3E2CDCED02}">
  <dimension ref="B2:W29"/>
  <sheetViews>
    <sheetView tabSelected="1" workbookViewId="0">
      <selection activeCell="B3" sqref="B3:W29"/>
    </sheetView>
  </sheetViews>
  <sheetFormatPr baseColWidth="10" defaultRowHeight="15" x14ac:dyDescent="0.25"/>
  <sheetData>
    <row r="2" spans="2:23" ht="15.75" thickBot="1" x14ac:dyDescent="0.3"/>
    <row r="3" spans="2:23" x14ac:dyDescent="0.25">
      <c r="B3" s="169" t="s">
        <v>82</v>
      </c>
      <c r="C3" s="170" t="s">
        <v>73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2"/>
      <c r="U3" s="173"/>
      <c r="V3" s="173"/>
      <c r="W3" s="174" t="s">
        <v>83</v>
      </c>
    </row>
    <row r="4" spans="2:23" ht="15.75" thickBot="1" x14ac:dyDescent="0.3">
      <c r="B4" s="175"/>
      <c r="C4" s="176">
        <v>2003</v>
      </c>
      <c r="D4" s="177">
        <v>2004</v>
      </c>
      <c r="E4" s="177">
        <v>2005</v>
      </c>
      <c r="F4" s="177">
        <v>2006</v>
      </c>
      <c r="G4" s="177">
        <v>2007</v>
      </c>
      <c r="H4" s="177">
        <v>2008</v>
      </c>
      <c r="I4" s="177">
        <v>2009</v>
      </c>
      <c r="J4" s="177">
        <v>2010</v>
      </c>
      <c r="K4" s="177">
        <v>2011</v>
      </c>
      <c r="L4" s="177">
        <v>2012</v>
      </c>
      <c r="M4" s="177">
        <v>2013</v>
      </c>
      <c r="N4" s="177">
        <v>2014</v>
      </c>
      <c r="O4" s="177">
        <v>2015</v>
      </c>
      <c r="P4" s="177">
        <v>2016</v>
      </c>
      <c r="Q4" s="177">
        <v>2017</v>
      </c>
      <c r="R4" s="177">
        <v>2018</v>
      </c>
      <c r="S4" s="177">
        <v>2019</v>
      </c>
      <c r="T4" s="177">
        <v>2020</v>
      </c>
      <c r="U4" s="177">
        <v>2021</v>
      </c>
      <c r="V4" s="177">
        <v>2022</v>
      </c>
      <c r="W4" s="178"/>
    </row>
    <row r="5" spans="2:23" ht="36.75" thickBot="1" x14ac:dyDescent="0.3">
      <c r="B5" s="179" t="s">
        <v>4</v>
      </c>
      <c r="C5" s="180" t="s">
        <v>59</v>
      </c>
      <c r="D5" s="180" t="s">
        <v>59</v>
      </c>
      <c r="E5" s="180" t="s">
        <v>59</v>
      </c>
      <c r="F5" s="180">
        <v>2</v>
      </c>
      <c r="G5" s="180">
        <v>1</v>
      </c>
      <c r="H5" s="180">
        <v>4</v>
      </c>
      <c r="I5" s="180">
        <v>52</v>
      </c>
      <c r="J5" s="180">
        <v>47</v>
      </c>
      <c r="K5" s="180">
        <v>27</v>
      </c>
      <c r="L5" s="180">
        <v>116</v>
      </c>
      <c r="M5" s="180">
        <v>78</v>
      </c>
      <c r="N5" s="180">
        <v>68</v>
      </c>
      <c r="O5" s="180">
        <v>12</v>
      </c>
      <c r="P5" s="180">
        <v>19</v>
      </c>
      <c r="Q5" s="180">
        <v>7</v>
      </c>
      <c r="R5" s="180">
        <v>4</v>
      </c>
      <c r="S5" s="180">
        <v>1</v>
      </c>
      <c r="T5" s="180">
        <v>4</v>
      </c>
      <c r="U5" s="180" t="s">
        <v>59</v>
      </c>
      <c r="V5" s="180" t="s">
        <v>59</v>
      </c>
      <c r="W5" s="181">
        <f>SUM(C5:V5)</f>
        <v>442</v>
      </c>
    </row>
    <row r="6" spans="2:23" ht="36.75" thickBot="1" x14ac:dyDescent="0.3">
      <c r="B6" s="179" t="s">
        <v>13</v>
      </c>
      <c r="C6" s="180" t="s">
        <v>59</v>
      </c>
      <c r="D6" s="180" t="s">
        <v>59</v>
      </c>
      <c r="E6" s="180" t="s">
        <v>59</v>
      </c>
      <c r="F6" s="180" t="s">
        <v>59</v>
      </c>
      <c r="G6" s="180" t="s">
        <v>59</v>
      </c>
      <c r="H6" s="180">
        <v>4</v>
      </c>
      <c r="I6" s="180">
        <v>9</v>
      </c>
      <c r="J6" s="180">
        <v>56</v>
      </c>
      <c r="K6" s="180">
        <v>69</v>
      </c>
      <c r="L6" s="180">
        <v>52</v>
      </c>
      <c r="M6" s="180">
        <v>5</v>
      </c>
      <c r="N6" s="180">
        <v>13</v>
      </c>
      <c r="O6" s="180">
        <v>16</v>
      </c>
      <c r="P6" s="180">
        <v>11</v>
      </c>
      <c r="Q6" s="180">
        <v>56</v>
      </c>
      <c r="R6" s="180">
        <v>9</v>
      </c>
      <c r="S6" s="180">
        <v>6</v>
      </c>
      <c r="T6" s="180">
        <v>10</v>
      </c>
      <c r="U6" s="180">
        <v>1</v>
      </c>
      <c r="V6" s="180">
        <v>3</v>
      </c>
      <c r="W6" s="181">
        <f t="shared" ref="W6:W24" si="0">SUM(C6:V6)</f>
        <v>320</v>
      </c>
    </row>
    <row r="7" spans="2:23" ht="36.75" thickBot="1" x14ac:dyDescent="0.3">
      <c r="B7" s="179" t="s">
        <v>23</v>
      </c>
      <c r="C7" s="180" t="s">
        <v>59</v>
      </c>
      <c r="D7" s="180" t="s">
        <v>59</v>
      </c>
      <c r="E7" s="180" t="s">
        <v>59</v>
      </c>
      <c r="F7" s="180" t="s">
        <v>59</v>
      </c>
      <c r="G7" s="180" t="s">
        <v>59</v>
      </c>
      <c r="H7" s="180" t="s">
        <v>59</v>
      </c>
      <c r="I7" s="180">
        <v>6</v>
      </c>
      <c r="J7" s="180">
        <v>15</v>
      </c>
      <c r="K7" s="180">
        <v>28</v>
      </c>
      <c r="L7" s="180">
        <v>25</v>
      </c>
      <c r="M7" s="180" t="s">
        <v>59</v>
      </c>
      <c r="N7" s="180" t="s">
        <v>59</v>
      </c>
      <c r="O7" s="180">
        <v>4</v>
      </c>
      <c r="P7" s="180">
        <v>7</v>
      </c>
      <c r="Q7" s="180">
        <v>8</v>
      </c>
      <c r="R7" s="180">
        <v>4</v>
      </c>
      <c r="S7" s="180" t="s">
        <v>59</v>
      </c>
      <c r="T7" s="180" t="s">
        <v>59</v>
      </c>
      <c r="U7" s="180" t="s">
        <v>59</v>
      </c>
      <c r="V7" s="180" t="s">
        <v>59</v>
      </c>
      <c r="W7" s="181">
        <f t="shared" si="0"/>
        <v>97</v>
      </c>
    </row>
    <row r="8" spans="2:23" ht="15.75" thickBot="1" x14ac:dyDescent="0.3">
      <c r="B8" s="179" t="s">
        <v>15</v>
      </c>
      <c r="C8" s="180" t="s">
        <v>59</v>
      </c>
      <c r="D8" s="180" t="s">
        <v>59</v>
      </c>
      <c r="E8" s="180" t="s">
        <v>59</v>
      </c>
      <c r="F8" s="180" t="s">
        <v>59</v>
      </c>
      <c r="G8" s="180" t="s">
        <v>59</v>
      </c>
      <c r="H8" s="180">
        <v>2</v>
      </c>
      <c r="I8" s="180" t="s">
        <v>59</v>
      </c>
      <c r="J8" s="180" t="s">
        <v>59</v>
      </c>
      <c r="K8" s="180">
        <v>2</v>
      </c>
      <c r="L8" s="180">
        <v>12</v>
      </c>
      <c r="M8" s="180">
        <v>16</v>
      </c>
      <c r="N8" s="180">
        <v>4</v>
      </c>
      <c r="O8" s="180">
        <v>22</v>
      </c>
      <c r="P8" s="180" t="s">
        <v>59</v>
      </c>
      <c r="Q8" s="180">
        <v>2</v>
      </c>
      <c r="R8" s="180">
        <v>1</v>
      </c>
      <c r="S8" s="180" t="s">
        <v>59</v>
      </c>
      <c r="T8" s="180" t="s">
        <v>59</v>
      </c>
      <c r="U8" s="180" t="s">
        <v>59</v>
      </c>
      <c r="V8" s="180" t="s">
        <v>59</v>
      </c>
      <c r="W8" s="181">
        <f t="shared" si="0"/>
        <v>61</v>
      </c>
    </row>
    <row r="9" spans="2:23" ht="27.75" thickBot="1" x14ac:dyDescent="0.3">
      <c r="B9" s="179" t="s">
        <v>5</v>
      </c>
      <c r="C9" s="180" t="s">
        <v>59</v>
      </c>
      <c r="D9" s="180" t="s">
        <v>59</v>
      </c>
      <c r="E9" s="180">
        <v>1</v>
      </c>
      <c r="F9" s="180" t="s">
        <v>59</v>
      </c>
      <c r="G9" s="180" t="s">
        <v>59</v>
      </c>
      <c r="H9" s="180">
        <v>1</v>
      </c>
      <c r="I9" s="180">
        <v>3</v>
      </c>
      <c r="J9" s="180">
        <v>9</v>
      </c>
      <c r="K9" s="180">
        <v>7</v>
      </c>
      <c r="L9" s="180">
        <v>6</v>
      </c>
      <c r="M9" s="180" t="s">
        <v>59</v>
      </c>
      <c r="N9" s="180">
        <v>1</v>
      </c>
      <c r="O9" s="180">
        <v>1</v>
      </c>
      <c r="P9" s="180" t="s">
        <v>59</v>
      </c>
      <c r="Q9" s="180">
        <v>1</v>
      </c>
      <c r="R9" s="180" t="s">
        <v>59</v>
      </c>
      <c r="S9" s="180" t="s">
        <v>59</v>
      </c>
      <c r="T9" s="180" t="s">
        <v>59</v>
      </c>
      <c r="U9" s="180" t="s">
        <v>59</v>
      </c>
      <c r="V9" s="180" t="s">
        <v>59</v>
      </c>
      <c r="W9" s="181">
        <f t="shared" si="0"/>
        <v>30</v>
      </c>
    </row>
    <row r="10" spans="2:23" ht="45.75" thickBot="1" x14ac:dyDescent="0.3">
      <c r="B10" s="179" t="s">
        <v>7</v>
      </c>
      <c r="C10" s="180" t="s">
        <v>59</v>
      </c>
      <c r="D10" s="180" t="s">
        <v>59</v>
      </c>
      <c r="E10" s="180" t="s">
        <v>59</v>
      </c>
      <c r="F10" s="180" t="s">
        <v>59</v>
      </c>
      <c r="G10" s="180" t="s">
        <v>59</v>
      </c>
      <c r="H10" s="180" t="s">
        <v>59</v>
      </c>
      <c r="I10" s="180" t="s">
        <v>59</v>
      </c>
      <c r="J10" s="180" t="s">
        <v>59</v>
      </c>
      <c r="K10" s="180" t="s">
        <v>59</v>
      </c>
      <c r="L10" s="180">
        <v>2</v>
      </c>
      <c r="M10" s="180">
        <v>2</v>
      </c>
      <c r="N10" s="180">
        <v>4</v>
      </c>
      <c r="O10" s="180">
        <v>3</v>
      </c>
      <c r="P10" s="180">
        <v>4</v>
      </c>
      <c r="Q10" s="180">
        <v>1</v>
      </c>
      <c r="R10" s="180">
        <v>6</v>
      </c>
      <c r="S10" s="180" t="s">
        <v>59</v>
      </c>
      <c r="T10" s="180" t="s">
        <v>59</v>
      </c>
      <c r="U10" s="180" t="s">
        <v>59</v>
      </c>
      <c r="V10" s="180" t="s">
        <v>59</v>
      </c>
      <c r="W10" s="181">
        <f t="shared" si="0"/>
        <v>22</v>
      </c>
    </row>
    <row r="11" spans="2:23" ht="18.75" thickBot="1" x14ac:dyDescent="0.3">
      <c r="B11" s="179" t="s">
        <v>10</v>
      </c>
      <c r="C11" s="180" t="s">
        <v>59</v>
      </c>
      <c r="D11" s="180" t="s">
        <v>59</v>
      </c>
      <c r="E11" s="180" t="s">
        <v>59</v>
      </c>
      <c r="F11" s="180" t="s">
        <v>59</v>
      </c>
      <c r="G11" s="180" t="s">
        <v>59</v>
      </c>
      <c r="H11" s="180" t="s">
        <v>59</v>
      </c>
      <c r="I11" s="180">
        <v>6</v>
      </c>
      <c r="J11" s="180">
        <v>1</v>
      </c>
      <c r="K11" s="180">
        <v>2</v>
      </c>
      <c r="L11" s="180">
        <v>5</v>
      </c>
      <c r="M11" s="180" t="s">
        <v>59</v>
      </c>
      <c r="N11" s="180" t="s">
        <v>59</v>
      </c>
      <c r="O11" s="180" t="s">
        <v>59</v>
      </c>
      <c r="P11" s="180" t="s">
        <v>59</v>
      </c>
      <c r="Q11" s="180">
        <v>5</v>
      </c>
      <c r="R11" s="180" t="s">
        <v>59</v>
      </c>
      <c r="S11" s="180">
        <v>1</v>
      </c>
      <c r="T11" s="180">
        <v>3</v>
      </c>
      <c r="U11" s="180">
        <v>1</v>
      </c>
      <c r="V11" s="180" t="s">
        <v>59</v>
      </c>
      <c r="W11" s="181">
        <f t="shared" si="0"/>
        <v>24</v>
      </c>
    </row>
    <row r="12" spans="2:23" ht="15.75" thickBot="1" x14ac:dyDescent="0.3">
      <c r="B12" s="179" t="s">
        <v>24</v>
      </c>
      <c r="C12" s="180" t="s">
        <v>59</v>
      </c>
      <c r="D12" s="180" t="s">
        <v>59</v>
      </c>
      <c r="E12" s="180" t="s">
        <v>59</v>
      </c>
      <c r="F12" s="180" t="s">
        <v>59</v>
      </c>
      <c r="G12" s="180" t="s">
        <v>59</v>
      </c>
      <c r="H12" s="180" t="s">
        <v>59</v>
      </c>
      <c r="I12" s="180" t="s">
        <v>59</v>
      </c>
      <c r="J12" s="180" t="s">
        <v>59</v>
      </c>
      <c r="K12" s="180" t="s">
        <v>59</v>
      </c>
      <c r="L12" s="180" t="s">
        <v>59</v>
      </c>
      <c r="M12" s="180" t="s">
        <v>59</v>
      </c>
      <c r="N12" s="180" t="s">
        <v>59</v>
      </c>
      <c r="O12" s="180" t="s">
        <v>59</v>
      </c>
      <c r="P12" s="180" t="s">
        <v>59</v>
      </c>
      <c r="Q12" s="180">
        <v>5</v>
      </c>
      <c r="R12" s="180">
        <v>13</v>
      </c>
      <c r="S12" s="180" t="s">
        <v>59</v>
      </c>
      <c r="T12" s="180" t="s">
        <v>59</v>
      </c>
      <c r="U12" s="180" t="s">
        <v>59</v>
      </c>
      <c r="V12" s="180" t="s">
        <v>59</v>
      </c>
      <c r="W12" s="181">
        <f t="shared" si="0"/>
        <v>18</v>
      </c>
    </row>
    <row r="13" spans="2:23" ht="45.75" thickBot="1" x14ac:dyDescent="0.3">
      <c r="B13" s="179" t="s">
        <v>9</v>
      </c>
      <c r="C13" s="180" t="s">
        <v>59</v>
      </c>
      <c r="D13" s="180">
        <v>1</v>
      </c>
      <c r="E13" s="180" t="s">
        <v>59</v>
      </c>
      <c r="F13" s="180" t="s">
        <v>59</v>
      </c>
      <c r="G13" s="180">
        <v>1</v>
      </c>
      <c r="H13" s="180" t="s">
        <v>59</v>
      </c>
      <c r="I13" s="180" t="s">
        <v>59</v>
      </c>
      <c r="J13" s="180">
        <v>2</v>
      </c>
      <c r="K13" s="180">
        <v>8</v>
      </c>
      <c r="L13" s="180" t="s">
        <v>59</v>
      </c>
      <c r="M13" s="180" t="s">
        <v>59</v>
      </c>
      <c r="N13" s="180" t="s">
        <v>59</v>
      </c>
      <c r="O13" s="180" t="s">
        <v>59</v>
      </c>
      <c r="P13" s="180">
        <v>1</v>
      </c>
      <c r="Q13" s="180">
        <v>3</v>
      </c>
      <c r="R13" s="180">
        <v>1</v>
      </c>
      <c r="S13" s="180" t="s">
        <v>59</v>
      </c>
      <c r="T13" s="180" t="s">
        <v>59</v>
      </c>
      <c r="U13" s="180" t="s">
        <v>59</v>
      </c>
      <c r="V13" s="180" t="s">
        <v>59</v>
      </c>
      <c r="W13" s="181">
        <f t="shared" si="0"/>
        <v>17</v>
      </c>
    </row>
    <row r="14" spans="2:23" ht="15.75" thickBot="1" x14ac:dyDescent="0.3">
      <c r="B14" s="179" t="s">
        <v>16</v>
      </c>
      <c r="C14" s="180" t="s">
        <v>59</v>
      </c>
      <c r="D14" s="180" t="s">
        <v>59</v>
      </c>
      <c r="E14" s="180">
        <v>2</v>
      </c>
      <c r="F14" s="180" t="s">
        <v>59</v>
      </c>
      <c r="G14" s="180" t="s">
        <v>59</v>
      </c>
      <c r="H14" s="180" t="s">
        <v>59</v>
      </c>
      <c r="I14" s="180">
        <v>3</v>
      </c>
      <c r="J14" s="180">
        <v>9</v>
      </c>
      <c r="K14" s="180">
        <v>2</v>
      </c>
      <c r="L14" s="180" t="s">
        <v>59</v>
      </c>
      <c r="M14" s="180" t="s">
        <v>59</v>
      </c>
      <c r="N14" s="180" t="s">
        <v>59</v>
      </c>
      <c r="O14" s="180" t="s">
        <v>59</v>
      </c>
      <c r="P14" s="180" t="s">
        <v>59</v>
      </c>
      <c r="Q14" s="180" t="s">
        <v>59</v>
      </c>
      <c r="R14" s="180" t="s">
        <v>59</v>
      </c>
      <c r="S14" s="180" t="s">
        <v>59</v>
      </c>
      <c r="T14" s="180" t="s">
        <v>59</v>
      </c>
      <c r="U14" s="180" t="s">
        <v>59</v>
      </c>
      <c r="V14" s="180" t="s">
        <v>59</v>
      </c>
      <c r="W14" s="181">
        <f t="shared" si="0"/>
        <v>16</v>
      </c>
    </row>
    <row r="15" spans="2:23" ht="36.75" thickBot="1" x14ac:dyDescent="0.3">
      <c r="B15" s="179" t="s">
        <v>12</v>
      </c>
      <c r="C15" s="180" t="s">
        <v>59</v>
      </c>
      <c r="D15" s="180" t="s">
        <v>59</v>
      </c>
      <c r="E15" s="180" t="s">
        <v>59</v>
      </c>
      <c r="F15" s="180" t="s">
        <v>59</v>
      </c>
      <c r="G15" s="180" t="s">
        <v>59</v>
      </c>
      <c r="H15" s="180" t="s">
        <v>59</v>
      </c>
      <c r="I15" s="180">
        <v>9</v>
      </c>
      <c r="J15" s="180" t="s">
        <v>59</v>
      </c>
      <c r="K15" s="180" t="s">
        <v>59</v>
      </c>
      <c r="L15" s="180">
        <v>2</v>
      </c>
      <c r="M15" s="180" t="s">
        <v>59</v>
      </c>
      <c r="N15" s="180" t="s">
        <v>59</v>
      </c>
      <c r="O15" s="180" t="s">
        <v>59</v>
      </c>
      <c r="P15" s="180">
        <v>1</v>
      </c>
      <c r="Q15" s="180" t="s">
        <v>59</v>
      </c>
      <c r="R15" s="180" t="s">
        <v>59</v>
      </c>
      <c r="S15" s="180" t="s">
        <v>59</v>
      </c>
      <c r="T15" s="180" t="s">
        <v>59</v>
      </c>
      <c r="U15" s="180" t="s">
        <v>59</v>
      </c>
      <c r="V15" s="180" t="s">
        <v>59</v>
      </c>
      <c r="W15" s="181">
        <f t="shared" si="0"/>
        <v>12</v>
      </c>
    </row>
    <row r="16" spans="2:23" ht="18.75" thickBot="1" x14ac:dyDescent="0.3">
      <c r="B16" s="179" t="s">
        <v>22</v>
      </c>
      <c r="C16" s="180" t="s">
        <v>59</v>
      </c>
      <c r="D16" s="180">
        <v>2</v>
      </c>
      <c r="E16" s="180" t="s">
        <v>59</v>
      </c>
      <c r="F16" s="180" t="s">
        <v>59</v>
      </c>
      <c r="G16" s="180" t="s">
        <v>59</v>
      </c>
      <c r="H16" s="180" t="s">
        <v>59</v>
      </c>
      <c r="I16" s="180" t="s">
        <v>59</v>
      </c>
      <c r="J16" s="180" t="s">
        <v>59</v>
      </c>
      <c r="K16" s="180" t="s">
        <v>59</v>
      </c>
      <c r="L16" s="180">
        <v>1</v>
      </c>
      <c r="M16" s="180" t="s">
        <v>59</v>
      </c>
      <c r="N16" s="180">
        <v>1</v>
      </c>
      <c r="O16" s="180">
        <v>1</v>
      </c>
      <c r="P16" s="180">
        <v>1</v>
      </c>
      <c r="Q16" s="180" t="s">
        <v>59</v>
      </c>
      <c r="R16" s="180">
        <v>3</v>
      </c>
      <c r="S16" s="180" t="s">
        <v>59</v>
      </c>
      <c r="T16" s="180" t="s">
        <v>59</v>
      </c>
      <c r="U16" s="180" t="s">
        <v>59</v>
      </c>
      <c r="V16" s="180">
        <v>1</v>
      </c>
      <c r="W16" s="181">
        <f t="shared" si="0"/>
        <v>10</v>
      </c>
    </row>
    <row r="17" spans="2:23" ht="36.75" thickBot="1" x14ac:dyDescent="0.3">
      <c r="B17" s="179" t="s">
        <v>6</v>
      </c>
      <c r="C17" s="180" t="s">
        <v>59</v>
      </c>
      <c r="D17" s="180" t="s">
        <v>59</v>
      </c>
      <c r="E17" s="180" t="s">
        <v>59</v>
      </c>
      <c r="F17" s="180" t="s">
        <v>59</v>
      </c>
      <c r="G17" s="180" t="s">
        <v>59</v>
      </c>
      <c r="H17" s="180" t="s">
        <v>59</v>
      </c>
      <c r="I17" s="180" t="s">
        <v>59</v>
      </c>
      <c r="J17" s="180" t="s">
        <v>59</v>
      </c>
      <c r="K17" s="180" t="s">
        <v>59</v>
      </c>
      <c r="L17" s="180" t="s">
        <v>59</v>
      </c>
      <c r="M17" s="180" t="s">
        <v>59</v>
      </c>
      <c r="N17" s="180" t="s">
        <v>59</v>
      </c>
      <c r="O17" s="180">
        <v>2</v>
      </c>
      <c r="P17" s="180">
        <v>4</v>
      </c>
      <c r="Q17" s="180" t="s">
        <v>59</v>
      </c>
      <c r="R17" s="180">
        <v>1</v>
      </c>
      <c r="S17" s="180" t="s">
        <v>59</v>
      </c>
      <c r="T17" s="180" t="s">
        <v>59</v>
      </c>
      <c r="U17" s="180" t="s">
        <v>59</v>
      </c>
      <c r="V17" s="180" t="s">
        <v>59</v>
      </c>
      <c r="W17" s="181">
        <f t="shared" si="0"/>
        <v>7</v>
      </c>
    </row>
    <row r="18" spans="2:23" ht="54.75" thickBot="1" x14ac:dyDescent="0.3">
      <c r="B18" s="179" t="s">
        <v>8</v>
      </c>
      <c r="C18" s="180" t="s">
        <v>59</v>
      </c>
      <c r="D18" s="180" t="s">
        <v>59</v>
      </c>
      <c r="E18" s="180" t="s">
        <v>59</v>
      </c>
      <c r="F18" s="180">
        <v>2</v>
      </c>
      <c r="G18" s="180" t="s">
        <v>59</v>
      </c>
      <c r="H18" s="180" t="s">
        <v>59</v>
      </c>
      <c r="I18" s="180" t="s">
        <v>59</v>
      </c>
      <c r="J18" s="180">
        <v>1</v>
      </c>
      <c r="K18" s="180" t="s">
        <v>59</v>
      </c>
      <c r="L18" s="180" t="s">
        <v>59</v>
      </c>
      <c r="M18" s="180" t="s">
        <v>59</v>
      </c>
      <c r="N18" s="180">
        <v>1</v>
      </c>
      <c r="O18" s="180" t="s">
        <v>59</v>
      </c>
      <c r="P18" s="180" t="s">
        <v>59</v>
      </c>
      <c r="Q18" s="180">
        <v>1</v>
      </c>
      <c r="R18" s="180">
        <v>1</v>
      </c>
      <c r="S18" s="180" t="s">
        <v>59</v>
      </c>
      <c r="T18" s="180" t="s">
        <v>59</v>
      </c>
      <c r="U18" s="180" t="s">
        <v>59</v>
      </c>
      <c r="V18" s="180" t="s">
        <v>59</v>
      </c>
      <c r="W18" s="181">
        <f t="shared" si="0"/>
        <v>6</v>
      </c>
    </row>
    <row r="19" spans="2:23" ht="15.75" thickBot="1" x14ac:dyDescent="0.3">
      <c r="B19" s="179" t="s">
        <v>18</v>
      </c>
      <c r="C19" s="180" t="s">
        <v>59</v>
      </c>
      <c r="D19" s="180" t="s">
        <v>59</v>
      </c>
      <c r="E19" s="180" t="s">
        <v>59</v>
      </c>
      <c r="F19" s="180" t="s">
        <v>59</v>
      </c>
      <c r="G19" s="180" t="s">
        <v>59</v>
      </c>
      <c r="H19" s="180" t="s">
        <v>59</v>
      </c>
      <c r="I19" s="180" t="s">
        <v>59</v>
      </c>
      <c r="J19" s="180" t="s">
        <v>59</v>
      </c>
      <c r="K19" s="180" t="s">
        <v>59</v>
      </c>
      <c r="L19" s="180" t="s">
        <v>59</v>
      </c>
      <c r="M19" s="180">
        <v>1</v>
      </c>
      <c r="N19" s="180">
        <v>2</v>
      </c>
      <c r="O19" s="180" t="s">
        <v>59</v>
      </c>
      <c r="P19" s="180" t="s">
        <v>59</v>
      </c>
      <c r="Q19" s="180">
        <v>1</v>
      </c>
      <c r="R19" s="180" t="s">
        <v>59</v>
      </c>
      <c r="S19" s="180">
        <v>1</v>
      </c>
      <c r="T19" s="180" t="s">
        <v>59</v>
      </c>
      <c r="U19" s="180" t="s">
        <v>59</v>
      </c>
      <c r="V19" s="180" t="s">
        <v>59</v>
      </c>
      <c r="W19" s="181">
        <f t="shared" si="0"/>
        <v>5</v>
      </c>
    </row>
    <row r="20" spans="2:23" ht="15.75" thickBot="1" x14ac:dyDescent="0.3">
      <c r="B20" s="179" t="s">
        <v>11</v>
      </c>
      <c r="C20" s="180">
        <v>1</v>
      </c>
      <c r="D20" s="180">
        <v>1</v>
      </c>
      <c r="E20" s="180" t="s">
        <v>59</v>
      </c>
      <c r="F20" s="180" t="s">
        <v>59</v>
      </c>
      <c r="G20" s="180" t="s">
        <v>59</v>
      </c>
      <c r="H20" s="180" t="s">
        <v>59</v>
      </c>
      <c r="I20" s="180" t="s">
        <v>59</v>
      </c>
      <c r="J20" s="180" t="s">
        <v>59</v>
      </c>
      <c r="K20" s="180" t="s">
        <v>59</v>
      </c>
      <c r="L20" s="180" t="s">
        <v>59</v>
      </c>
      <c r="M20" s="180" t="s">
        <v>59</v>
      </c>
      <c r="N20" s="180" t="s">
        <v>59</v>
      </c>
      <c r="O20" s="180" t="s">
        <v>59</v>
      </c>
      <c r="P20" s="180" t="s">
        <v>59</v>
      </c>
      <c r="Q20" s="180" t="s">
        <v>59</v>
      </c>
      <c r="R20" s="180" t="s">
        <v>59</v>
      </c>
      <c r="S20" s="180" t="s">
        <v>59</v>
      </c>
      <c r="T20" s="180" t="s">
        <v>59</v>
      </c>
      <c r="U20" s="180" t="s">
        <v>59</v>
      </c>
      <c r="V20" s="180" t="s">
        <v>59</v>
      </c>
      <c r="W20" s="181">
        <f t="shared" si="0"/>
        <v>2</v>
      </c>
    </row>
    <row r="21" spans="2:23" ht="18.75" thickBot="1" x14ac:dyDescent="0.3">
      <c r="B21" s="179" t="s">
        <v>29</v>
      </c>
      <c r="C21" s="180" t="s">
        <v>59</v>
      </c>
      <c r="D21" s="180" t="s">
        <v>59</v>
      </c>
      <c r="E21" s="180" t="s">
        <v>59</v>
      </c>
      <c r="F21" s="180" t="s">
        <v>59</v>
      </c>
      <c r="G21" s="180" t="s">
        <v>59</v>
      </c>
      <c r="H21" s="180" t="s">
        <v>59</v>
      </c>
      <c r="I21" s="180" t="s">
        <v>59</v>
      </c>
      <c r="J21" s="180" t="s">
        <v>59</v>
      </c>
      <c r="K21" s="180">
        <v>2</v>
      </c>
      <c r="L21" s="180" t="s">
        <v>59</v>
      </c>
      <c r="M21" s="180" t="s">
        <v>59</v>
      </c>
      <c r="N21" s="180" t="s">
        <v>59</v>
      </c>
      <c r="O21" s="180" t="s">
        <v>59</v>
      </c>
      <c r="P21" s="180" t="s">
        <v>59</v>
      </c>
      <c r="Q21" s="180" t="s">
        <v>59</v>
      </c>
      <c r="R21" s="180" t="s">
        <v>59</v>
      </c>
      <c r="S21" s="180" t="s">
        <v>59</v>
      </c>
      <c r="T21" s="180" t="s">
        <v>59</v>
      </c>
      <c r="U21" s="180" t="s">
        <v>59</v>
      </c>
      <c r="V21" s="180" t="s">
        <v>59</v>
      </c>
      <c r="W21" s="181">
        <f t="shared" si="0"/>
        <v>2</v>
      </c>
    </row>
    <row r="22" spans="2:23" ht="18.75" thickBot="1" x14ac:dyDescent="0.3">
      <c r="B22" s="179" t="s">
        <v>21</v>
      </c>
      <c r="C22" s="180" t="s">
        <v>59</v>
      </c>
      <c r="D22" s="180" t="s">
        <v>59</v>
      </c>
      <c r="E22" s="180" t="s">
        <v>59</v>
      </c>
      <c r="F22" s="180" t="s">
        <v>59</v>
      </c>
      <c r="G22" s="180" t="s">
        <v>59</v>
      </c>
      <c r="H22" s="180" t="s">
        <v>59</v>
      </c>
      <c r="I22" s="180" t="s">
        <v>59</v>
      </c>
      <c r="J22" s="180" t="s">
        <v>59</v>
      </c>
      <c r="K22" s="180" t="s">
        <v>59</v>
      </c>
      <c r="L22" s="180" t="s">
        <v>59</v>
      </c>
      <c r="M22" s="180" t="s">
        <v>59</v>
      </c>
      <c r="N22" s="180" t="s">
        <v>59</v>
      </c>
      <c r="O22" s="180">
        <v>1</v>
      </c>
      <c r="P22" s="180" t="s">
        <v>59</v>
      </c>
      <c r="Q22" s="180" t="s">
        <v>59</v>
      </c>
      <c r="R22" s="180" t="s">
        <v>59</v>
      </c>
      <c r="S22" s="180" t="s">
        <v>59</v>
      </c>
      <c r="T22" s="180" t="s">
        <v>59</v>
      </c>
      <c r="U22" s="180" t="s">
        <v>59</v>
      </c>
      <c r="V22" s="180" t="s">
        <v>59</v>
      </c>
      <c r="W22" s="181">
        <f t="shared" si="0"/>
        <v>1</v>
      </c>
    </row>
    <row r="23" spans="2:23" ht="18.75" thickBot="1" x14ac:dyDescent="0.3">
      <c r="B23" s="179" t="s">
        <v>26</v>
      </c>
      <c r="C23" s="180" t="s">
        <v>59</v>
      </c>
      <c r="D23" s="180" t="s">
        <v>59</v>
      </c>
      <c r="E23" s="180" t="s">
        <v>59</v>
      </c>
      <c r="F23" s="180" t="s">
        <v>59</v>
      </c>
      <c r="G23" s="180" t="s">
        <v>59</v>
      </c>
      <c r="H23" s="180" t="s">
        <v>59</v>
      </c>
      <c r="I23" s="180" t="s">
        <v>59</v>
      </c>
      <c r="J23" s="180" t="s">
        <v>59</v>
      </c>
      <c r="K23" s="180" t="s">
        <v>59</v>
      </c>
      <c r="L23" s="180" t="s">
        <v>59</v>
      </c>
      <c r="M23" s="180">
        <v>1</v>
      </c>
      <c r="N23" s="180" t="s">
        <v>59</v>
      </c>
      <c r="O23" s="180" t="s">
        <v>59</v>
      </c>
      <c r="P23" s="180" t="s">
        <v>59</v>
      </c>
      <c r="Q23" s="180" t="s">
        <v>59</v>
      </c>
      <c r="R23" s="180" t="s">
        <v>59</v>
      </c>
      <c r="S23" s="180" t="s">
        <v>59</v>
      </c>
      <c r="T23" s="180" t="s">
        <v>59</v>
      </c>
      <c r="U23" s="180" t="s">
        <v>59</v>
      </c>
      <c r="V23" s="180" t="s">
        <v>59</v>
      </c>
      <c r="W23" s="181">
        <f t="shared" si="0"/>
        <v>1</v>
      </c>
    </row>
    <row r="24" spans="2:23" ht="36.75" thickBot="1" x14ac:dyDescent="0.3">
      <c r="B24" s="179" t="s">
        <v>84</v>
      </c>
      <c r="C24" s="180" t="s">
        <v>59</v>
      </c>
      <c r="D24" s="180" t="s">
        <v>59</v>
      </c>
      <c r="E24" s="180" t="s">
        <v>59</v>
      </c>
      <c r="F24" s="180" t="s">
        <v>59</v>
      </c>
      <c r="G24" s="180" t="s">
        <v>59</v>
      </c>
      <c r="H24" s="180" t="s">
        <v>59</v>
      </c>
      <c r="I24" s="180" t="s">
        <v>59</v>
      </c>
      <c r="J24" s="180" t="s">
        <v>59</v>
      </c>
      <c r="K24" s="180" t="s">
        <v>59</v>
      </c>
      <c r="L24" s="180" t="s">
        <v>59</v>
      </c>
      <c r="M24" s="180" t="s">
        <v>59</v>
      </c>
      <c r="N24" s="180" t="s">
        <v>59</v>
      </c>
      <c r="O24" s="180" t="s">
        <v>59</v>
      </c>
      <c r="P24" s="180" t="s">
        <v>59</v>
      </c>
      <c r="Q24" s="180">
        <v>1</v>
      </c>
      <c r="R24" s="180" t="s">
        <v>59</v>
      </c>
      <c r="S24" s="180" t="s">
        <v>59</v>
      </c>
      <c r="T24" s="180" t="s">
        <v>59</v>
      </c>
      <c r="U24" s="180" t="s">
        <v>59</v>
      </c>
      <c r="V24" s="180" t="s">
        <v>59</v>
      </c>
      <c r="W24" s="181">
        <f t="shared" si="0"/>
        <v>1</v>
      </c>
    </row>
    <row r="25" spans="2:23" ht="15.75" thickBot="1" x14ac:dyDescent="0.3">
      <c r="B25" s="182" t="s">
        <v>83</v>
      </c>
      <c r="C25" s="183">
        <f>SUM(C5:C24)</f>
        <v>1</v>
      </c>
      <c r="D25" s="183">
        <f t="shared" ref="D25:V25" si="1">SUM(D5:D24)</f>
        <v>4</v>
      </c>
      <c r="E25" s="183">
        <f t="shared" si="1"/>
        <v>3</v>
      </c>
      <c r="F25" s="183">
        <f t="shared" si="1"/>
        <v>4</v>
      </c>
      <c r="G25" s="183">
        <f t="shared" si="1"/>
        <v>2</v>
      </c>
      <c r="H25" s="183">
        <f t="shared" si="1"/>
        <v>11</v>
      </c>
      <c r="I25" s="183">
        <f t="shared" si="1"/>
        <v>88</v>
      </c>
      <c r="J25" s="183">
        <f t="shared" si="1"/>
        <v>140</v>
      </c>
      <c r="K25" s="183">
        <f t="shared" si="1"/>
        <v>147</v>
      </c>
      <c r="L25" s="183">
        <f t="shared" si="1"/>
        <v>221</v>
      </c>
      <c r="M25" s="183">
        <f t="shared" si="1"/>
        <v>103</v>
      </c>
      <c r="N25" s="183">
        <f t="shared" si="1"/>
        <v>94</v>
      </c>
      <c r="O25" s="183">
        <f t="shared" si="1"/>
        <v>62</v>
      </c>
      <c r="P25" s="183">
        <f t="shared" si="1"/>
        <v>48</v>
      </c>
      <c r="Q25" s="183">
        <f t="shared" si="1"/>
        <v>91</v>
      </c>
      <c r="R25" s="183">
        <f t="shared" si="1"/>
        <v>43</v>
      </c>
      <c r="S25" s="183">
        <f t="shared" si="1"/>
        <v>9</v>
      </c>
      <c r="T25" s="183">
        <f t="shared" si="1"/>
        <v>17</v>
      </c>
      <c r="U25" s="183">
        <f t="shared" si="1"/>
        <v>2</v>
      </c>
      <c r="V25" s="183">
        <f t="shared" si="1"/>
        <v>4</v>
      </c>
      <c r="W25" s="183">
        <f>SUM(W5:W24)</f>
        <v>1094</v>
      </c>
    </row>
    <row r="26" spans="2:23" ht="36" x14ac:dyDescent="0.25">
      <c r="B26" s="184" t="s">
        <v>4</v>
      </c>
      <c r="C26" s="185" t="s">
        <v>59</v>
      </c>
      <c r="D26" s="185" t="s">
        <v>59</v>
      </c>
      <c r="E26" s="185" t="s">
        <v>59</v>
      </c>
      <c r="F26" s="185" t="s">
        <v>59</v>
      </c>
      <c r="G26" s="185" t="s">
        <v>59</v>
      </c>
      <c r="H26" s="185">
        <v>24</v>
      </c>
      <c r="I26" s="185">
        <v>24</v>
      </c>
      <c r="J26" s="185">
        <v>20</v>
      </c>
      <c r="K26" s="185">
        <v>17</v>
      </c>
      <c r="L26" s="185" t="s">
        <v>59</v>
      </c>
      <c r="M26" s="185" t="s">
        <v>59</v>
      </c>
      <c r="N26" s="185" t="s">
        <v>59</v>
      </c>
      <c r="O26" s="185" t="s">
        <v>59</v>
      </c>
      <c r="P26" s="185" t="s">
        <v>59</v>
      </c>
      <c r="Q26" s="185" t="s">
        <v>59</v>
      </c>
      <c r="R26" s="185" t="s">
        <v>59</v>
      </c>
      <c r="S26" s="185" t="s">
        <v>59</v>
      </c>
      <c r="T26" s="185" t="s">
        <v>59</v>
      </c>
      <c r="U26" s="185" t="s">
        <v>59</v>
      </c>
      <c r="V26" s="185" t="s">
        <v>59</v>
      </c>
      <c r="W26" s="174">
        <v>85</v>
      </c>
    </row>
    <row r="27" spans="2:23" ht="27.75" thickBot="1" x14ac:dyDescent="0.3">
      <c r="B27" s="179" t="s">
        <v>85</v>
      </c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78"/>
    </row>
    <row r="28" spans="2:23" ht="15.75" thickBot="1" x14ac:dyDescent="0.3">
      <c r="B28" s="182" t="s">
        <v>83</v>
      </c>
      <c r="C28" s="183">
        <v>0</v>
      </c>
      <c r="D28" s="183">
        <v>0</v>
      </c>
      <c r="E28" s="183">
        <v>0</v>
      </c>
      <c r="F28" s="183">
        <v>0</v>
      </c>
      <c r="G28" s="183">
        <v>0</v>
      </c>
      <c r="H28" s="183">
        <v>24</v>
      </c>
      <c r="I28" s="183">
        <v>24</v>
      </c>
      <c r="J28" s="183">
        <v>20</v>
      </c>
      <c r="K28" s="183">
        <v>17</v>
      </c>
      <c r="L28" s="183">
        <v>0</v>
      </c>
      <c r="M28" s="183">
        <v>0</v>
      </c>
      <c r="N28" s="183">
        <v>0</v>
      </c>
      <c r="O28" s="183">
        <v>0</v>
      </c>
      <c r="P28" s="183">
        <v>0</v>
      </c>
      <c r="Q28" s="183">
        <v>0</v>
      </c>
      <c r="R28" s="183">
        <v>0</v>
      </c>
      <c r="S28" s="183">
        <v>0</v>
      </c>
      <c r="T28" s="183">
        <v>0</v>
      </c>
      <c r="U28" s="183">
        <v>0</v>
      </c>
      <c r="V28" s="183">
        <v>0</v>
      </c>
      <c r="W28" s="183">
        <v>85</v>
      </c>
    </row>
    <row r="29" spans="2:23" ht="15.75" thickBot="1" x14ac:dyDescent="0.3">
      <c r="B29" s="179" t="s">
        <v>34</v>
      </c>
      <c r="C29" s="181">
        <f>C28+C25</f>
        <v>1</v>
      </c>
      <c r="D29" s="181">
        <f t="shared" ref="D29:T29" si="2">D28+D25</f>
        <v>4</v>
      </c>
      <c r="E29" s="181">
        <f t="shared" si="2"/>
        <v>3</v>
      </c>
      <c r="F29" s="181">
        <f t="shared" si="2"/>
        <v>4</v>
      </c>
      <c r="G29" s="181">
        <f t="shared" si="2"/>
        <v>2</v>
      </c>
      <c r="H29" s="181">
        <f t="shared" si="2"/>
        <v>35</v>
      </c>
      <c r="I29" s="181">
        <f t="shared" si="2"/>
        <v>112</v>
      </c>
      <c r="J29" s="181">
        <f t="shared" si="2"/>
        <v>160</v>
      </c>
      <c r="K29" s="181">
        <f t="shared" si="2"/>
        <v>164</v>
      </c>
      <c r="L29" s="181">
        <f t="shared" si="2"/>
        <v>221</v>
      </c>
      <c r="M29" s="181">
        <f t="shared" si="2"/>
        <v>103</v>
      </c>
      <c r="N29" s="181">
        <f t="shared" si="2"/>
        <v>94</v>
      </c>
      <c r="O29" s="181">
        <f t="shared" si="2"/>
        <v>62</v>
      </c>
      <c r="P29" s="181">
        <f t="shared" si="2"/>
        <v>48</v>
      </c>
      <c r="Q29" s="181">
        <f t="shared" si="2"/>
        <v>91</v>
      </c>
      <c r="R29" s="181">
        <f t="shared" si="2"/>
        <v>43</v>
      </c>
      <c r="S29" s="181">
        <f t="shared" si="2"/>
        <v>9</v>
      </c>
      <c r="T29" s="181">
        <f t="shared" si="2"/>
        <v>17</v>
      </c>
      <c r="U29" s="181">
        <v>2</v>
      </c>
      <c r="V29" s="181">
        <v>4</v>
      </c>
      <c r="W29" s="187">
        <f>W25+W28</f>
        <v>1179</v>
      </c>
    </row>
  </sheetData>
  <mergeCells count="24">
    <mergeCell ref="V26:V27"/>
    <mergeCell ref="W26:W27"/>
    <mergeCell ref="P26:P27"/>
    <mergeCell ref="Q26:Q27"/>
    <mergeCell ref="R26:R27"/>
    <mergeCell ref="S26:S27"/>
    <mergeCell ref="T26:T27"/>
    <mergeCell ref="U26:U27"/>
    <mergeCell ref="J26:J27"/>
    <mergeCell ref="K26:K27"/>
    <mergeCell ref="L26:L27"/>
    <mergeCell ref="M26:M27"/>
    <mergeCell ref="N26:N27"/>
    <mergeCell ref="O26:O27"/>
    <mergeCell ref="B3:B4"/>
    <mergeCell ref="C3:T3"/>
    <mergeCell ref="W3:W4"/>
    <mergeCell ref="C26:C27"/>
    <mergeCell ref="D26:D27"/>
    <mergeCell ref="E26:E27"/>
    <mergeCell ref="F26:F27"/>
    <mergeCell ref="G26:G27"/>
    <mergeCell ref="H26:H27"/>
    <mergeCell ref="I26:I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D458-2A4D-44DF-8694-F01B7FFA646A}">
  <dimension ref="B2:Z34"/>
  <sheetViews>
    <sheetView workbookViewId="0">
      <selection activeCell="B2" sqref="B2:Z34"/>
    </sheetView>
  </sheetViews>
  <sheetFormatPr baseColWidth="10" defaultRowHeight="15" x14ac:dyDescent="0.25"/>
  <sheetData>
    <row r="2" spans="2:26" x14ac:dyDescent="0.25">
      <c r="B2" s="14" t="s">
        <v>0</v>
      </c>
      <c r="C2" s="15" t="s">
        <v>35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7"/>
      <c r="Z2" s="18" t="s">
        <v>34</v>
      </c>
    </row>
    <row r="3" spans="2:26" x14ac:dyDescent="0.25">
      <c r="B3" s="19"/>
      <c r="C3" s="20" t="s">
        <v>36</v>
      </c>
      <c r="D3" s="21" t="s">
        <v>37</v>
      </c>
      <c r="E3" s="21" t="s">
        <v>38</v>
      </c>
      <c r="F3" s="21" t="s">
        <v>39</v>
      </c>
      <c r="G3" s="21" t="s">
        <v>40</v>
      </c>
      <c r="H3" s="21" t="s">
        <v>41</v>
      </c>
      <c r="I3" s="21" t="s">
        <v>42</v>
      </c>
      <c r="J3" s="21" t="s">
        <v>43</v>
      </c>
      <c r="K3" s="21" t="s">
        <v>44</v>
      </c>
      <c r="L3" s="21" t="s">
        <v>45</v>
      </c>
      <c r="M3" s="21" t="s">
        <v>46</v>
      </c>
      <c r="N3" s="21" t="s">
        <v>47</v>
      </c>
      <c r="O3" s="21" t="s">
        <v>48</v>
      </c>
      <c r="P3" s="21" t="s">
        <v>49</v>
      </c>
      <c r="Q3" s="21" t="s">
        <v>50</v>
      </c>
      <c r="R3" s="21" t="s">
        <v>51</v>
      </c>
      <c r="S3" s="21" t="s">
        <v>52</v>
      </c>
      <c r="T3" s="21" t="s">
        <v>53</v>
      </c>
      <c r="U3" s="21" t="s">
        <v>54</v>
      </c>
      <c r="V3" s="22" t="s">
        <v>55</v>
      </c>
      <c r="W3" s="21" t="s">
        <v>56</v>
      </c>
      <c r="X3" s="21" t="s">
        <v>57</v>
      </c>
      <c r="Y3" s="21" t="s">
        <v>58</v>
      </c>
      <c r="Z3" s="23"/>
    </row>
    <row r="4" spans="2:26" x14ac:dyDescent="0.25">
      <c r="B4" s="24" t="s">
        <v>4</v>
      </c>
      <c r="C4" s="25">
        <v>67</v>
      </c>
      <c r="D4" s="25">
        <v>76</v>
      </c>
      <c r="E4" s="25">
        <v>78</v>
      </c>
      <c r="F4" s="25">
        <v>288</v>
      </c>
      <c r="G4" s="25">
        <v>357</v>
      </c>
      <c r="H4" s="25">
        <v>548</v>
      </c>
      <c r="I4" s="25">
        <v>515</v>
      </c>
      <c r="J4" s="25">
        <v>482</v>
      </c>
      <c r="K4" s="25">
        <v>556</v>
      </c>
      <c r="L4" s="25">
        <v>635</v>
      </c>
      <c r="M4" s="25">
        <v>673</v>
      </c>
      <c r="N4" s="25">
        <v>899</v>
      </c>
      <c r="O4" s="25">
        <v>1117</v>
      </c>
      <c r="P4" s="25">
        <v>1070</v>
      </c>
      <c r="Q4" s="25">
        <v>1321</v>
      </c>
      <c r="R4" s="25">
        <v>1130</v>
      </c>
      <c r="S4" s="25">
        <v>1267</v>
      </c>
      <c r="T4" s="25">
        <v>916</v>
      </c>
      <c r="U4" s="25">
        <v>1121</v>
      </c>
      <c r="V4" s="25">
        <v>1537</v>
      </c>
      <c r="W4" s="25">
        <v>1619</v>
      </c>
      <c r="X4" s="25">
        <v>1790</v>
      </c>
      <c r="Y4" s="25">
        <v>1725</v>
      </c>
      <c r="Z4" s="26">
        <f>SUM(Tabla9[[#This Row],[2002]:[2024]])</f>
        <v>19787</v>
      </c>
    </row>
    <row r="5" spans="2:26" x14ac:dyDescent="0.25">
      <c r="B5" s="24" t="s">
        <v>5</v>
      </c>
      <c r="C5" s="25">
        <v>57</v>
      </c>
      <c r="D5" s="25">
        <v>54</v>
      </c>
      <c r="E5" s="25">
        <v>74</v>
      </c>
      <c r="F5" s="25">
        <v>78</v>
      </c>
      <c r="G5" s="25">
        <v>83</v>
      </c>
      <c r="H5" s="25">
        <v>72</v>
      </c>
      <c r="I5" s="25">
        <v>85</v>
      </c>
      <c r="J5" s="25">
        <v>86</v>
      </c>
      <c r="K5" s="25">
        <v>86</v>
      </c>
      <c r="L5" s="25">
        <v>80</v>
      </c>
      <c r="M5" s="25">
        <v>73</v>
      </c>
      <c r="N5" s="25">
        <v>65</v>
      </c>
      <c r="O5" s="25">
        <v>70</v>
      </c>
      <c r="P5" s="25">
        <v>78</v>
      </c>
      <c r="Q5" s="25">
        <v>75</v>
      </c>
      <c r="R5" s="25">
        <v>75</v>
      </c>
      <c r="S5" s="25">
        <v>55</v>
      </c>
      <c r="T5" s="25">
        <v>47</v>
      </c>
      <c r="U5" s="25">
        <v>51</v>
      </c>
      <c r="V5" s="25">
        <v>42</v>
      </c>
      <c r="W5" s="25">
        <v>41</v>
      </c>
      <c r="X5" s="25">
        <v>46</v>
      </c>
      <c r="Y5" s="25">
        <v>41</v>
      </c>
      <c r="Z5" s="26">
        <f>SUM(Tabla9[[#This Row],[2002]:[2024]])</f>
        <v>1514</v>
      </c>
    </row>
    <row r="6" spans="2:26" x14ac:dyDescent="0.25">
      <c r="B6" s="24" t="s">
        <v>6</v>
      </c>
      <c r="C6" s="25">
        <v>41</v>
      </c>
      <c r="D6" s="25">
        <v>39</v>
      </c>
      <c r="E6" s="25">
        <v>57</v>
      </c>
      <c r="F6" s="25">
        <v>52</v>
      </c>
      <c r="G6" s="25">
        <v>74</v>
      </c>
      <c r="H6" s="25">
        <v>97</v>
      </c>
      <c r="I6" s="25">
        <v>82</v>
      </c>
      <c r="J6" s="25">
        <v>91</v>
      </c>
      <c r="K6" s="25">
        <v>104</v>
      </c>
      <c r="L6" s="25">
        <v>93</v>
      </c>
      <c r="M6" s="25">
        <v>85</v>
      </c>
      <c r="N6" s="25">
        <v>59</v>
      </c>
      <c r="O6" s="25">
        <v>56</v>
      </c>
      <c r="P6" s="25">
        <v>54</v>
      </c>
      <c r="Q6" s="25">
        <v>53</v>
      </c>
      <c r="R6" s="25">
        <v>66</v>
      </c>
      <c r="S6" s="25">
        <v>71</v>
      </c>
      <c r="T6" s="25">
        <v>52</v>
      </c>
      <c r="U6" s="25">
        <v>56</v>
      </c>
      <c r="V6" s="25">
        <v>47</v>
      </c>
      <c r="W6" s="25">
        <v>46</v>
      </c>
      <c r="X6" s="25">
        <v>43</v>
      </c>
      <c r="Y6" s="25">
        <v>56</v>
      </c>
      <c r="Z6" s="26">
        <f>SUM(Tabla9[[#This Row],[2002]:[2024]])</f>
        <v>1474</v>
      </c>
    </row>
    <row r="7" spans="2:26" x14ac:dyDescent="0.25">
      <c r="B7" s="24" t="s">
        <v>7</v>
      </c>
      <c r="C7" s="25">
        <v>5</v>
      </c>
      <c r="D7" s="25">
        <v>5</v>
      </c>
      <c r="E7" s="25">
        <v>9</v>
      </c>
      <c r="F7" s="25">
        <v>7</v>
      </c>
      <c r="G7" s="25">
        <v>6</v>
      </c>
      <c r="H7" s="25">
        <v>10</v>
      </c>
      <c r="I7" s="25">
        <v>15</v>
      </c>
      <c r="J7" s="25">
        <v>14</v>
      </c>
      <c r="K7" s="25">
        <v>11</v>
      </c>
      <c r="L7" s="25">
        <v>11</v>
      </c>
      <c r="M7" s="25">
        <v>25</v>
      </c>
      <c r="N7" s="25">
        <v>27</v>
      </c>
      <c r="O7" s="25">
        <v>69</v>
      </c>
      <c r="P7" s="25">
        <v>59</v>
      </c>
      <c r="Q7" s="25">
        <v>48</v>
      </c>
      <c r="R7" s="25">
        <v>40</v>
      </c>
      <c r="S7" s="25">
        <v>41</v>
      </c>
      <c r="T7" s="25">
        <v>41</v>
      </c>
      <c r="U7" s="25">
        <v>75</v>
      </c>
      <c r="V7" s="25">
        <v>131</v>
      </c>
      <c r="W7" s="25">
        <v>130</v>
      </c>
      <c r="X7" s="25">
        <v>151</v>
      </c>
      <c r="Y7" s="25">
        <v>104</v>
      </c>
      <c r="Z7" s="26">
        <f>SUM(Tabla9[[#This Row],[2002]:[2024]])</f>
        <v>1034</v>
      </c>
    </row>
    <row r="8" spans="2:26" x14ac:dyDescent="0.25">
      <c r="B8" s="24" t="s">
        <v>8</v>
      </c>
      <c r="C8" s="25">
        <v>28</v>
      </c>
      <c r="D8" s="25">
        <v>24</v>
      </c>
      <c r="E8" s="25">
        <v>46</v>
      </c>
      <c r="F8" s="25">
        <v>42</v>
      </c>
      <c r="G8" s="25">
        <v>49</v>
      </c>
      <c r="H8" s="25">
        <v>38</v>
      </c>
      <c r="I8" s="25">
        <v>35</v>
      </c>
      <c r="J8" s="25">
        <v>39</v>
      </c>
      <c r="K8" s="25">
        <v>42</v>
      </c>
      <c r="L8" s="25">
        <v>51</v>
      </c>
      <c r="M8" s="25">
        <v>46</v>
      </c>
      <c r="N8" s="25">
        <v>71</v>
      </c>
      <c r="O8" s="25">
        <v>66</v>
      </c>
      <c r="P8" s="25">
        <v>50</v>
      </c>
      <c r="Q8" s="25">
        <v>44</v>
      </c>
      <c r="R8" s="25">
        <v>49</v>
      </c>
      <c r="S8" s="25">
        <v>60</v>
      </c>
      <c r="T8" s="25">
        <v>53</v>
      </c>
      <c r="U8" s="25">
        <v>39</v>
      </c>
      <c r="V8" s="25">
        <v>30</v>
      </c>
      <c r="W8" s="25">
        <v>38</v>
      </c>
      <c r="X8" s="25">
        <v>39</v>
      </c>
      <c r="Y8" s="25">
        <v>31</v>
      </c>
      <c r="Z8" s="26">
        <f>SUM(Tabla9[[#This Row],[2002]:[2024]])</f>
        <v>1010</v>
      </c>
    </row>
    <row r="9" spans="2:26" x14ac:dyDescent="0.25">
      <c r="B9" s="24" t="s">
        <v>9</v>
      </c>
      <c r="C9" s="25">
        <v>21</v>
      </c>
      <c r="D9" s="25">
        <v>18</v>
      </c>
      <c r="E9" s="25">
        <v>18</v>
      </c>
      <c r="F9" s="25">
        <v>22</v>
      </c>
      <c r="G9" s="25">
        <v>31</v>
      </c>
      <c r="H9" s="25">
        <v>27</v>
      </c>
      <c r="I9" s="25">
        <v>27</v>
      </c>
      <c r="J9" s="25">
        <v>34</v>
      </c>
      <c r="K9" s="25">
        <v>31</v>
      </c>
      <c r="L9" s="25">
        <v>25</v>
      </c>
      <c r="M9" s="25">
        <v>29</v>
      </c>
      <c r="N9" s="25">
        <v>21</v>
      </c>
      <c r="O9" s="25">
        <v>29</v>
      </c>
      <c r="P9" s="25">
        <v>32</v>
      </c>
      <c r="Q9" s="25">
        <v>28</v>
      </c>
      <c r="R9" s="25">
        <v>27</v>
      </c>
      <c r="S9" s="25">
        <v>46</v>
      </c>
      <c r="T9" s="25">
        <v>34</v>
      </c>
      <c r="U9" s="25">
        <v>36</v>
      </c>
      <c r="V9" s="25">
        <v>28</v>
      </c>
      <c r="W9" s="25">
        <v>29</v>
      </c>
      <c r="X9" s="25">
        <v>51</v>
      </c>
      <c r="Y9" s="25">
        <v>58</v>
      </c>
      <c r="Z9" s="26">
        <f>SUM(Tabla9[[#This Row],[2002]:[2024]])</f>
        <v>702</v>
      </c>
    </row>
    <row r="10" spans="2:26" x14ac:dyDescent="0.25">
      <c r="B10" s="24" t="s">
        <v>10</v>
      </c>
      <c r="C10" s="25">
        <v>12</v>
      </c>
      <c r="D10" s="25">
        <v>9</v>
      </c>
      <c r="E10" s="25">
        <v>18</v>
      </c>
      <c r="F10" s="25">
        <v>17</v>
      </c>
      <c r="G10" s="25">
        <v>20</v>
      </c>
      <c r="H10" s="25">
        <v>21</v>
      </c>
      <c r="I10" s="25">
        <v>27</v>
      </c>
      <c r="J10" s="25">
        <v>25</v>
      </c>
      <c r="K10" s="25">
        <v>28</v>
      </c>
      <c r="L10" s="25">
        <v>31</v>
      </c>
      <c r="M10" s="25">
        <v>31</v>
      </c>
      <c r="N10" s="25">
        <v>33</v>
      </c>
      <c r="O10" s="25">
        <v>40</v>
      </c>
      <c r="P10" s="25">
        <v>46</v>
      </c>
      <c r="Q10" s="25">
        <v>46</v>
      </c>
      <c r="R10" s="25">
        <v>42</v>
      </c>
      <c r="S10" s="25">
        <v>43</v>
      </c>
      <c r="T10" s="25">
        <v>25</v>
      </c>
      <c r="U10" s="25">
        <v>33</v>
      </c>
      <c r="V10" s="25">
        <v>23</v>
      </c>
      <c r="W10" s="25">
        <v>29</v>
      </c>
      <c r="X10" s="25">
        <v>28</v>
      </c>
      <c r="Y10" s="25">
        <v>23</v>
      </c>
      <c r="Z10" s="26">
        <f>SUM(Tabla9[[#This Row],[2002]:[2024]])</f>
        <v>650</v>
      </c>
    </row>
    <row r="11" spans="2:26" x14ac:dyDescent="0.25">
      <c r="B11" s="24" t="s">
        <v>11</v>
      </c>
      <c r="C11" s="25">
        <v>9</v>
      </c>
      <c r="D11" s="25">
        <v>8</v>
      </c>
      <c r="E11" s="25">
        <v>10</v>
      </c>
      <c r="F11" s="25">
        <v>7</v>
      </c>
      <c r="G11" s="25">
        <v>11</v>
      </c>
      <c r="H11" s="25">
        <v>8</v>
      </c>
      <c r="I11" s="25">
        <v>19</v>
      </c>
      <c r="J11" s="25">
        <v>19</v>
      </c>
      <c r="K11" s="25">
        <v>20</v>
      </c>
      <c r="L11" s="25">
        <v>20</v>
      </c>
      <c r="M11" s="25">
        <v>40</v>
      </c>
      <c r="N11" s="25">
        <v>32</v>
      </c>
      <c r="O11" s="25">
        <v>25</v>
      </c>
      <c r="P11" s="25">
        <v>35</v>
      </c>
      <c r="Q11" s="25">
        <v>36</v>
      </c>
      <c r="R11" s="25">
        <v>29</v>
      </c>
      <c r="S11" s="25">
        <v>33</v>
      </c>
      <c r="T11" s="25">
        <v>17</v>
      </c>
      <c r="U11" s="25">
        <v>41</v>
      </c>
      <c r="V11" s="25">
        <v>33</v>
      </c>
      <c r="W11" s="25">
        <v>37</v>
      </c>
      <c r="X11" s="25">
        <v>26</v>
      </c>
      <c r="Y11" s="25">
        <v>23</v>
      </c>
      <c r="Z11" s="26">
        <f>SUM(Tabla9[[#This Row],[2002]:[2024]])</f>
        <v>538</v>
      </c>
    </row>
    <row r="12" spans="2:26" x14ac:dyDescent="0.25">
      <c r="B12" s="24" t="s">
        <v>12</v>
      </c>
      <c r="C12" s="25">
        <v>13</v>
      </c>
      <c r="D12" s="25">
        <v>9</v>
      </c>
      <c r="E12" s="25">
        <v>13</v>
      </c>
      <c r="F12" s="25">
        <v>11</v>
      </c>
      <c r="G12" s="25">
        <v>12</v>
      </c>
      <c r="H12" s="25">
        <v>16</v>
      </c>
      <c r="I12" s="25">
        <v>19</v>
      </c>
      <c r="J12" s="25">
        <v>20</v>
      </c>
      <c r="K12" s="25">
        <v>17</v>
      </c>
      <c r="L12" s="25">
        <v>25</v>
      </c>
      <c r="M12" s="25">
        <v>18</v>
      </c>
      <c r="N12" s="25">
        <v>37</v>
      </c>
      <c r="O12" s="25">
        <v>29</v>
      </c>
      <c r="P12" s="25">
        <v>35</v>
      </c>
      <c r="Q12" s="25">
        <v>37</v>
      </c>
      <c r="R12" s="25">
        <v>27</v>
      </c>
      <c r="S12" s="25">
        <v>32</v>
      </c>
      <c r="T12" s="25">
        <v>22</v>
      </c>
      <c r="U12" s="25">
        <v>14</v>
      </c>
      <c r="V12" s="25">
        <v>16</v>
      </c>
      <c r="W12" s="25">
        <v>16</v>
      </c>
      <c r="X12" s="25">
        <v>25</v>
      </c>
      <c r="Y12" s="25">
        <v>21</v>
      </c>
      <c r="Z12" s="26">
        <f>SUM(Tabla9[[#This Row],[2002]:[2024]])</f>
        <v>484</v>
      </c>
    </row>
    <row r="13" spans="2:26" x14ac:dyDescent="0.25">
      <c r="B13" s="24" t="s">
        <v>13</v>
      </c>
      <c r="C13" s="25">
        <v>8</v>
      </c>
      <c r="D13" s="25">
        <v>11</v>
      </c>
      <c r="E13" s="25">
        <v>14</v>
      </c>
      <c r="F13" s="25">
        <v>22</v>
      </c>
      <c r="G13" s="25">
        <v>20</v>
      </c>
      <c r="H13" s="25">
        <v>14</v>
      </c>
      <c r="I13" s="25">
        <v>23</v>
      </c>
      <c r="J13" s="25">
        <v>18</v>
      </c>
      <c r="K13" s="25">
        <v>23</v>
      </c>
      <c r="L13" s="25">
        <v>21</v>
      </c>
      <c r="M13" s="25">
        <v>24</v>
      </c>
      <c r="N13" s="25">
        <v>29</v>
      </c>
      <c r="O13" s="25">
        <v>32</v>
      </c>
      <c r="P13" s="25">
        <v>24</v>
      </c>
      <c r="Q13" s="25">
        <v>27</v>
      </c>
      <c r="R13" s="25">
        <v>28</v>
      </c>
      <c r="S13" s="25">
        <v>31</v>
      </c>
      <c r="T13" s="25">
        <v>15</v>
      </c>
      <c r="U13" s="25">
        <v>11</v>
      </c>
      <c r="V13" s="25">
        <v>15</v>
      </c>
      <c r="W13" s="25">
        <v>19</v>
      </c>
      <c r="X13" s="25">
        <v>11</v>
      </c>
      <c r="Y13" s="25">
        <v>10</v>
      </c>
      <c r="Z13" s="26">
        <f>SUM(Tabla9[[#This Row],[2002]:[2024]])</f>
        <v>450</v>
      </c>
    </row>
    <row r="14" spans="2:26" x14ac:dyDescent="0.25">
      <c r="B14" s="24" t="s">
        <v>14</v>
      </c>
      <c r="C14" s="25">
        <v>8</v>
      </c>
      <c r="D14" s="25">
        <v>6</v>
      </c>
      <c r="E14" s="25">
        <v>7</v>
      </c>
      <c r="F14" s="25">
        <v>13</v>
      </c>
      <c r="G14" s="25">
        <v>9</v>
      </c>
      <c r="H14" s="25">
        <v>16</v>
      </c>
      <c r="I14" s="25">
        <v>13</v>
      </c>
      <c r="J14" s="25">
        <v>17</v>
      </c>
      <c r="K14" s="25">
        <v>11</v>
      </c>
      <c r="L14" s="25">
        <v>7</v>
      </c>
      <c r="M14" s="25">
        <v>9</v>
      </c>
      <c r="N14" s="25">
        <v>8</v>
      </c>
      <c r="O14" s="25">
        <v>10</v>
      </c>
      <c r="P14" s="25">
        <v>12</v>
      </c>
      <c r="Q14" s="25">
        <v>24</v>
      </c>
      <c r="R14" s="25">
        <v>33</v>
      </c>
      <c r="S14" s="25">
        <v>29</v>
      </c>
      <c r="T14" s="25">
        <v>27</v>
      </c>
      <c r="U14" s="25">
        <v>17</v>
      </c>
      <c r="V14" s="25">
        <v>26</v>
      </c>
      <c r="W14" s="25">
        <v>14</v>
      </c>
      <c r="X14" s="25">
        <v>21</v>
      </c>
      <c r="Y14" s="25">
        <v>24</v>
      </c>
      <c r="Z14" s="26">
        <f>SUM(Tabla9[[#This Row],[2002]:[2024]])</f>
        <v>361</v>
      </c>
    </row>
    <row r="15" spans="2:26" x14ac:dyDescent="0.25">
      <c r="B15" s="24" t="s">
        <v>15</v>
      </c>
      <c r="C15" s="25">
        <v>5</v>
      </c>
      <c r="D15" s="25">
        <v>5</v>
      </c>
      <c r="E15" s="25">
        <v>3</v>
      </c>
      <c r="F15" s="25">
        <v>6</v>
      </c>
      <c r="G15" s="25">
        <v>3</v>
      </c>
      <c r="H15" s="25">
        <v>6</v>
      </c>
      <c r="I15" s="25">
        <v>36</v>
      </c>
      <c r="J15" s="25">
        <v>7</v>
      </c>
      <c r="K15" s="25">
        <v>4</v>
      </c>
      <c r="L15" s="25">
        <v>4</v>
      </c>
      <c r="M15" s="25">
        <v>7</v>
      </c>
      <c r="N15" s="25">
        <v>16</v>
      </c>
      <c r="O15" s="25">
        <v>14</v>
      </c>
      <c r="P15" s="25">
        <v>21</v>
      </c>
      <c r="Q15" s="25">
        <v>20</v>
      </c>
      <c r="R15" s="25">
        <v>11</v>
      </c>
      <c r="S15" s="25">
        <v>9</v>
      </c>
      <c r="T15" s="25">
        <v>15</v>
      </c>
      <c r="U15" s="25">
        <v>15</v>
      </c>
      <c r="V15" s="25">
        <v>19</v>
      </c>
      <c r="W15" s="25">
        <v>14</v>
      </c>
      <c r="X15" s="25">
        <v>8</v>
      </c>
      <c r="Y15" s="25">
        <v>11</v>
      </c>
      <c r="Z15" s="26">
        <f>SUM(Tabla9[[#This Row],[2002]:[2024]])</f>
        <v>259</v>
      </c>
    </row>
    <row r="16" spans="2:26" x14ac:dyDescent="0.25">
      <c r="B16" s="24" t="s">
        <v>16</v>
      </c>
      <c r="C16" s="25">
        <v>24</v>
      </c>
      <c r="D16" s="25">
        <v>20</v>
      </c>
      <c r="E16" s="25">
        <v>21</v>
      </c>
      <c r="F16" s="25">
        <v>18</v>
      </c>
      <c r="G16" s="25">
        <v>14</v>
      </c>
      <c r="H16" s="25">
        <v>14</v>
      </c>
      <c r="I16" s="25">
        <v>14</v>
      </c>
      <c r="J16" s="25">
        <v>6</v>
      </c>
      <c r="K16" s="25">
        <v>8</v>
      </c>
      <c r="L16" s="25">
        <v>8</v>
      </c>
      <c r="M16" s="25">
        <v>4</v>
      </c>
      <c r="N16" s="25">
        <v>5</v>
      </c>
      <c r="O16" s="25">
        <v>8</v>
      </c>
      <c r="P16" s="25">
        <v>10</v>
      </c>
      <c r="Q16" s="25">
        <v>14</v>
      </c>
      <c r="R16" s="25">
        <v>15</v>
      </c>
      <c r="S16" s="25">
        <v>9</v>
      </c>
      <c r="T16" s="25">
        <v>2</v>
      </c>
      <c r="U16" s="25">
        <v>7</v>
      </c>
      <c r="V16" s="25">
        <v>2</v>
      </c>
      <c r="W16" s="25">
        <v>7</v>
      </c>
      <c r="X16" s="25">
        <v>12</v>
      </c>
      <c r="Y16" s="25">
        <v>6</v>
      </c>
      <c r="Z16" s="26">
        <f>SUM(Tabla9[[#This Row],[2002]:[2024]])</f>
        <v>248</v>
      </c>
    </row>
    <row r="17" spans="2:26" x14ac:dyDescent="0.25">
      <c r="B17" s="24" t="s">
        <v>17</v>
      </c>
      <c r="C17" s="25">
        <v>6</v>
      </c>
      <c r="D17" s="25">
        <v>5</v>
      </c>
      <c r="E17" s="25">
        <v>4</v>
      </c>
      <c r="F17" s="25">
        <v>6</v>
      </c>
      <c r="G17" s="25">
        <v>12</v>
      </c>
      <c r="H17" s="25">
        <v>7</v>
      </c>
      <c r="I17" s="25">
        <v>5</v>
      </c>
      <c r="J17" s="25">
        <v>10</v>
      </c>
      <c r="K17" s="25">
        <v>19</v>
      </c>
      <c r="L17" s="25">
        <v>12</v>
      </c>
      <c r="M17" s="25">
        <v>13</v>
      </c>
      <c r="N17" s="25">
        <v>9</v>
      </c>
      <c r="O17" s="25">
        <v>9</v>
      </c>
      <c r="P17" s="25">
        <v>12</v>
      </c>
      <c r="Q17" s="25">
        <v>16</v>
      </c>
      <c r="R17" s="25">
        <v>12</v>
      </c>
      <c r="S17" s="25">
        <v>4</v>
      </c>
      <c r="T17" s="25">
        <v>7</v>
      </c>
      <c r="U17" s="25">
        <v>6</v>
      </c>
      <c r="V17" s="25">
        <v>9</v>
      </c>
      <c r="W17" s="25">
        <v>14</v>
      </c>
      <c r="X17" s="25">
        <v>11</v>
      </c>
      <c r="Y17" s="25">
        <v>15</v>
      </c>
      <c r="Z17" s="26">
        <f>SUM(Tabla9[[#This Row],[2002]:[2024]])</f>
        <v>223</v>
      </c>
    </row>
    <row r="18" spans="2:26" x14ac:dyDescent="0.25">
      <c r="B18" s="24" t="s">
        <v>18</v>
      </c>
      <c r="C18" s="25">
        <v>5</v>
      </c>
      <c r="D18" s="25">
        <v>1</v>
      </c>
      <c r="E18" s="25">
        <v>7</v>
      </c>
      <c r="F18" s="25">
        <v>5</v>
      </c>
      <c r="G18" s="25">
        <v>8</v>
      </c>
      <c r="H18" s="25">
        <v>9</v>
      </c>
      <c r="I18" s="25">
        <v>11</v>
      </c>
      <c r="J18" s="25">
        <v>7</v>
      </c>
      <c r="K18" s="25">
        <v>5</v>
      </c>
      <c r="L18" s="25">
        <v>7</v>
      </c>
      <c r="M18" s="25">
        <v>17</v>
      </c>
      <c r="N18" s="25">
        <v>16</v>
      </c>
      <c r="O18" s="25">
        <v>12</v>
      </c>
      <c r="P18" s="25">
        <v>14</v>
      </c>
      <c r="Q18" s="25">
        <v>11</v>
      </c>
      <c r="R18" s="25">
        <v>7</v>
      </c>
      <c r="S18" s="25">
        <v>9</v>
      </c>
      <c r="T18" s="25">
        <v>11</v>
      </c>
      <c r="U18" s="25">
        <v>15</v>
      </c>
      <c r="V18" s="25">
        <v>8</v>
      </c>
      <c r="W18" s="25">
        <v>6</v>
      </c>
      <c r="X18" s="25">
        <v>18</v>
      </c>
      <c r="Y18" s="25">
        <v>10</v>
      </c>
      <c r="Z18" s="26">
        <f>SUM(Tabla9[[#This Row],[2002]:[2024]])</f>
        <v>219</v>
      </c>
    </row>
    <row r="19" spans="2:26" x14ac:dyDescent="0.25">
      <c r="B19" s="24" t="s">
        <v>19</v>
      </c>
      <c r="C19" s="25">
        <v>1</v>
      </c>
      <c r="D19" s="25">
        <v>2</v>
      </c>
      <c r="E19" s="25">
        <v>6</v>
      </c>
      <c r="F19" s="25">
        <v>2</v>
      </c>
      <c r="G19" s="25">
        <v>6</v>
      </c>
      <c r="H19" s="25">
        <v>8</v>
      </c>
      <c r="I19" s="25">
        <v>7</v>
      </c>
      <c r="J19" s="25">
        <v>12</v>
      </c>
      <c r="K19" s="25">
        <v>7</v>
      </c>
      <c r="L19" s="25">
        <v>20</v>
      </c>
      <c r="M19" s="25">
        <v>14</v>
      </c>
      <c r="N19" s="25">
        <v>9</v>
      </c>
      <c r="O19" s="25">
        <v>8</v>
      </c>
      <c r="P19" s="25">
        <v>12</v>
      </c>
      <c r="Q19" s="25">
        <v>9</v>
      </c>
      <c r="R19" s="25">
        <v>11</v>
      </c>
      <c r="S19" s="25">
        <v>8</v>
      </c>
      <c r="T19" s="25">
        <v>12</v>
      </c>
      <c r="U19" s="25">
        <v>17</v>
      </c>
      <c r="V19" s="25">
        <v>4</v>
      </c>
      <c r="W19" s="25">
        <v>7</v>
      </c>
      <c r="X19" s="25">
        <v>6</v>
      </c>
      <c r="Y19" s="25">
        <v>8</v>
      </c>
      <c r="Z19" s="26">
        <f>SUM(Tabla9[[#This Row],[2002]:[2024]])</f>
        <v>196</v>
      </c>
    </row>
    <row r="20" spans="2:26" x14ac:dyDescent="0.25">
      <c r="B20" s="24" t="s">
        <v>20</v>
      </c>
      <c r="C20" s="25">
        <v>6</v>
      </c>
      <c r="D20" s="25">
        <v>4</v>
      </c>
      <c r="E20" s="25">
        <v>6</v>
      </c>
      <c r="F20" s="25">
        <v>4</v>
      </c>
      <c r="G20" s="25">
        <v>5</v>
      </c>
      <c r="H20" s="25">
        <v>5</v>
      </c>
      <c r="I20" s="25">
        <v>4</v>
      </c>
      <c r="J20" s="25">
        <v>3</v>
      </c>
      <c r="K20" s="25">
        <v>6</v>
      </c>
      <c r="L20" s="25">
        <v>11</v>
      </c>
      <c r="M20" s="25">
        <v>10</v>
      </c>
      <c r="N20" s="25">
        <v>10</v>
      </c>
      <c r="O20" s="25">
        <v>8</v>
      </c>
      <c r="P20" s="25">
        <v>7</v>
      </c>
      <c r="Q20" s="25">
        <v>3</v>
      </c>
      <c r="R20" s="25">
        <v>4</v>
      </c>
      <c r="S20" s="25">
        <v>3</v>
      </c>
      <c r="T20" s="25">
        <v>9</v>
      </c>
      <c r="U20" s="25">
        <v>8</v>
      </c>
      <c r="V20" s="25">
        <v>20</v>
      </c>
      <c r="W20" s="25">
        <v>12</v>
      </c>
      <c r="X20" s="25">
        <v>14</v>
      </c>
      <c r="Y20" s="25">
        <v>21</v>
      </c>
      <c r="Z20" s="26">
        <f>SUM(Tabla9[[#This Row],[2002]:[2024]])</f>
        <v>183</v>
      </c>
    </row>
    <row r="21" spans="2:26" x14ac:dyDescent="0.25">
      <c r="B21" s="24" t="s">
        <v>21</v>
      </c>
      <c r="C21" s="25">
        <v>1</v>
      </c>
      <c r="D21" s="25">
        <v>4</v>
      </c>
      <c r="E21" s="25">
        <v>8</v>
      </c>
      <c r="F21" s="25">
        <v>3</v>
      </c>
      <c r="G21" s="25">
        <v>2</v>
      </c>
      <c r="H21" s="25">
        <v>4</v>
      </c>
      <c r="I21" s="25">
        <v>10</v>
      </c>
      <c r="J21" s="25">
        <v>5</v>
      </c>
      <c r="K21" s="25">
        <v>2</v>
      </c>
      <c r="L21" s="25">
        <v>7</v>
      </c>
      <c r="M21" s="25">
        <v>5</v>
      </c>
      <c r="N21" s="25">
        <v>4</v>
      </c>
      <c r="O21" s="25">
        <v>6</v>
      </c>
      <c r="P21" s="25">
        <v>4</v>
      </c>
      <c r="Q21" s="25">
        <v>2</v>
      </c>
      <c r="R21" s="25">
        <v>4</v>
      </c>
      <c r="S21" s="25">
        <v>6</v>
      </c>
      <c r="T21" s="25">
        <v>9</v>
      </c>
      <c r="U21" s="25">
        <v>20</v>
      </c>
      <c r="V21" s="25">
        <v>19</v>
      </c>
      <c r="W21" s="25">
        <v>18</v>
      </c>
      <c r="X21" s="25">
        <v>14</v>
      </c>
      <c r="Y21" s="25">
        <v>21</v>
      </c>
      <c r="Z21" s="26">
        <f>SUM(Tabla9[[#This Row],[2002]:[2024]])</f>
        <v>178</v>
      </c>
    </row>
    <row r="22" spans="2:26" x14ac:dyDescent="0.25">
      <c r="B22" s="24" t="s">
        <v>22</v>
      </c>
      <c r="C22" s="25">
        <v>2</v>
      </c>
      <c r="D22" s="25">
        <v>4</v>
      </c>
      <c r="E22" s="25">
        <v>6</v>
      </c>
      <c r="F22" s="25">
        <v>6</v>
      </c>
      <c r="G22" s="25">
        <v>5</v>
      </c>
      <c r="H22" s="25">
        <v>6</v>
      </c>
      <c r="I22" s="25">
        <v>4</v>
      </c>
      <c r="J22" s="25">
        <v>9</v>
      </c>
      <c r="K22" s="25">
        <v>5</v>
      </c>
      <c r="L22" s="25">
        <v>6</v>
      </c>
      <c r="M22" s="25">
        <v>7</v>
      </c>
      <c r="N22" s="25">
        <v>13</v>
      </c>
      <c r="O22" s="25">
        <v>15</v>
      </c>
      <c r="P22" s="25">
        <v>12</v>
      </c>
      <c r="Q22" s="25">
        <v>11</v>
      </c>
      <c r="R22" s="25">
        <v>12</v>
      </c>
      <c r="S22" s="25">
        <v>9</v>
      </c>
      <c r="T22" s="25">
        <v>10</v>
      </c>
      <c r="U22" s="25">
        <v>5</v>
      </c>
      <c r="V22" s="25">
        <v>5</v>
      </c>
      <c r="W22" s="25">
        <v>6</v>
      </c>
      <c r="X22" s="25">
        <v>9</v>
      </c>
      <c r="Y22" s="25">
        <v>9</v>
      </c>
      <c r="Z22" s="26">
        <f>SUM(Tabla9[[#This Row],[2002]:[2024]])</f>
        <v>176</v>
      </c>
    </row>
    <row r="23" spans="2:26" x14ac:dyDescent="0.25">
      <c r="B23" s="24" t="s">
        <v>23</v>
      </c>
      <c r="C23" s="25">
        <v>2</v>
      </c>
      <c r="D23" s="25">
        <v>2</v>
      </c>
      <c r="E23" s="25">
        <v>1</v>
      </c>
      <c r="F23" s="25">
        <v>3</v>
      </c>
      <c r="G23" s="25">
        <v>4</v>
      </c>
      <c r="H23" s="25">
        <v>2</v>
      </c>
      <c r="I23" s="25">
        <v>5</v>
      </c>
      <c r="J23" s="25">
        <v>6</v>
      </c>
      <c r="K23" s="25">
        <v>7</v>
      </c>
      <c r="L23" s="25">
        <v>6</v>
      </c>
      <c r="M23" s="25">
        <v>8</v>
      </c>
      <c r="N23" s="25">
        <v>9</v>
      </c>
      <c r="O23" s="25">
        <v>11</v>
      </c>
      <c r="P23" s="25">
        <v>12</v>
      </c>
      <c r="Q23" s="25">
        <v>11</v>
      </c>
      <c r="R23" s="25">
        <v>12</v>
      </c>
      <c r="S23" s="25">
        <v>14</v>
      </c>
      <c r="T23" s="25">
        <v>6</v>
      </c>
      <c r="U23" s="25">
        <v>7</v>
      </c>
      <c r="V23" s="25">
        <v>12</v>
      </c>
      <c r="W23" s="25">
        <v>12</v>
      </c>
      <c r="X23" s="25">
        <v>8</v>
      </c>
      <c r="Y23" s="25">
        <v>11</v>
      </c>
      <c r="Z23" s="26">
        <f>SUM(Tabla9[[#This Row],[2002]:[2024]])</f>
        <v>171</v>
      </c>
    </row>
    <row r="24" spans="2:26" x14ac:dyDescent="0.25">
      <c r="B24" s="24" t="s">
        <v>24</v>
      </c>
      <c r="C24" s="25">
        <v>1</v>
      </c>
      <c r="D24" s="25">
        <v>3</v>
      </c>
      <c r="E24" s="25">
        <v>4</v>
      </c>
      <c r="F24" s="25">
        <v>3</v>
      </c>
      <c r="G24" s="25">
        <v>3</v>
      </c>
      <c r="H24" s="25">
        <v>5</v>
      </c>
      <c r="I24" s="25">
        <v>3</v>
      </c>
      <c r="J24" s="25">
        <v>4</v>
      </c>
      <c r="K24" s="25">
        <v>7</v>
      </c>
      <c r="L24" s="25">
        <v>7</v>
      </c>
      <c r="M24" s="25">
        <v>7</v>
      </c>
      <c r="N24" s="25">
        <v>4</v>
      </c>
      <c r="O24" s="25">
        <v>2</v>
      </c>
      <c r="P24" s="25">
        <v>8</v>
      </c>
      <c r="Q24" s="25">
        <v>9</v>
      </c>
      <c r="R24" s="25">
        <v>15</v>
      </c>
      <c r="S24" s="25">
        <v>4</v>
      </c>
      <c r="T24" s="25">
        <v>5</v>
      </c>
      <c r="U24" s="25">
        <v>2</v>
      </c>
      <c r="V24" s="25">
        <v>6</v>
      </c>
      <c r="W24" s="25">
        <v>9</v>
      </c>
      <c r="X24" s="25">
        <v>15</v>
      </c>
      <c r="Y24" s="25">
        <v>8</v>
      </c>
      <c r="Z24" s="26">
        <f>SUM(Tabla9[[#This Row],[2002]:[2024]])</f>
        <v>134</v>
      </c>
    </row>
    <row r="25" spans="2:26" x14ac:dyDescent="0.25">
      <c r="B25" s="24" t="s">
        <v>25</v>
      </c>
      <c r="C25" s="27">
        <v>1</v>
      </c>
      <c r="D25" s="27">
        <v>1</v>
      </c>
      <c r="E25" s="27">
        <v>1</v>
      </c>
      <c r="F25" s="27">
        <v>3</v>
      </c>
      <c r="G25" s="27">
        <v>2</v>
      </c>
      <c r="H25" s="27">
        <v>5</v>
      </c>
      <c r="I25" s="27">
        <v>11</v>
      </c>
      <c r="J25" s="27">
        <v>5</v>
      </c>
      <c r="K25" s="27">
        <v>6</v>
      </c>
      <c r="L25" s="27">
        <v>5</v>
      </c>
      <c r="M25" s="27">
        <v>4</v>
      </c>
      <c r="N25" s="27">
        <v>8</v>
      </c>
      <c r="O25" s="27">
        <v>3</v>
      </c>
      <c r="P25" s="27">
        <v>5</v>
      </c>
      <c r="Q25" s="27">
        <v>2</v>
      </c>
      <c r="R25" s="27">
        <v>3</v>
      </c>
      <c r="S25" s="27">
        <v>5</v>
      </c>
      <c r="T25" s="27">
        <v>7</v>
      </c>
      <c r="U25" s="27">
        <v>3</v>
      </c>
      <c r="V25" s="27">
        <v>8</v>
      </c>
      <c r="W25" s="27">
        <v>11</v>
      </c>
      <c r="X25" s="27">
        <v>7</v>
      </c>
      <c r="Y25" s="27">
        <v>11</v>
      </c>
      <c r="Z25" s="26">
        <f>SUM(Tabla9[[#This Row],[2002]:[2024]])</f>
        <v>117</v>
      </c>
    </row>
    <row r="26" spans="2:26" x14ac:dyDescent="0.25">
      <c r="B26" s="24" t="s">
        <v>26</v>
      </c>
      <c r="C26" s="25">
        <v>1</v>
      </c>
      <c r="D26" s="25">
        <v>5</v>
      </c>
      <c r="E26" s="25">
        <v>5</v>
      </c>
      <c r="F26" s="25">
        <v>1</v>
      </c>
      <c r="G26" s="25">
        <v>3</v>
      </c>
      <c r="H26" s="25">
        <v>4</v>
      </c>
      <c r="I26" s="25">
        <v>2</v>
      </c>
      <c r="J26" s="25">
        <v>4</v>
      </c>
      <c r="K26" s="25">
        <v>6</v>
      </c>
      <c r="L26" s="25">
        <v>3</v>
      </c>
      <c r="M26" s="25">
        <v>3</v>
      </c>
      <c r="N26" s="25">
        <v>8</v>
      </c>
      <c r="O26" s="25">
        <v>5</v>
      </c>
      <c r="P26" s="25">
        <v>4</v>
      </c>
      <c r="Q26" s="25">
        <v>10</v>
      </c>
      <c r="R26" s="25">
        <v>6</v>
      </c>
      <c r="S26" s="25">
        <v>9</v>
      </c>
      <c r="T26" s="25">
        <v>1</v>
      </c>
      <c r="U26" s="25">
        <v>3</v>
      </c>
      <c r="V26" s="25">
        <v>1</v>
      </c>
      <c r="W26" s="25">
        <v>4</v>
      </c>
      <c r="X26" s="25">
        <v>3</v>
      </c>
      <c r="Y26" s="25">
        <v>3</v>
      </c>
      <c r="Z26" s="26">
        <f>SUM(Tabla9[[#This Row],[2002]:[2024]])</f>
        <v>94</v>
      </c>
    </row>
    <row r="27" spans="2:26" x14ac:dyDescent="0.25">
      <c r="B27" s="24" t="s">
        <v>27</v>
      </c>
      <c r="C27" s="25">
        <v>2</v>
      </c>
      <c r="D27" s="25" t="s">
        <v>59</v>
      </c>
      <c r="E27" s="25">
        <v>2</v>
      </c>
      <c r="F27" s="25">
        <v>2</v>
      </c>
      <c r="G27" s="25">
        <v>4</v>
      </c>
      <c r="H27" s="25">
        <v>5</v>
      </c>
      <c r="I27" s="25">
        <v>3</v>
      </c>
      <c r="J27" s="25">
        <v>4</v>
      </c>
      <c r="K27" s="25">
        <v>4</v>
      </c>
      <c r="L27" s="25">
        <v>3</v>
      </c>
      <c r="M27" s="25">
        <v>2</v>
      </c>
      <c r="N27" s="25">
        <v>3</v>
      </c>
      <c r="O27" s="25">
        <v>6</v>
      </c>
      <c r="P27" s="25">
        <v>7</v>
      </c>
      <c r="Q27" s="25">
        <v>3</v>
      </c>
      <c r="R27" s="25">
        <v>5</v>
      </c>
      <c r="S27" s="25" t="s">
        <v>59</v>
      </c>
      <c r="T27" s="25">
        <v>5</v>
      </c>
      <c r="U27" s="28">
        <v>2</v>
      </c>
      <c r="V27" s="25">
        <v>6</v>
      </c>
      <c r="W27" s="25">
        <v>6</v>
      </c>
      <c r="X27" s="25">
        <v>6</v>
      </c>
      <c r="Y27" s="25">
        <v>7</v>
      </c>
      <c r="Z27" s="26">
        <f>SUM(Tabla9[[#This Row],[2002]:[2024]])</f>
        <v>87</v>
      </c>
    </row>
    <row r="28" spans="2:26" x14ac:dyDescent="0.25">
      <c r="B28" s="24" t="s">
        <v>28</v>
      </c>
      <c r="C28" s="25">
        <v>2</v>
      </c>
      <c r="D28" s="25">
        <v>14</v>
      </c>
      <c r="E28" s="25">
        <v>2</v>
      </c>
      <c r="F28" s="25">
        <v>1</v>
      </c>
      <c r="G28" s="25">
        <v>2</v>
      </c>
      <c r="H28" s="25">
        <v>5</v>
      </c>
      <c r="I28" s="25">
        <v>2</v>
      </c>
      <c r="J28" s="25">
        <v>3</v>
      </c>
      <c r="K28" s="25">
        <v>7</v>
      </c>
      <c r="L28" s="25">
        <v>4</v>
      </c>
      <c r="M28" s="25">
        <v>5</v>
      </c>
      <c r="N28" s="25">
        <v>2</v>
      </c>
      <c r="O28" s="25">
        <v>4</v>
      </c>
      <c r="P28" s="25">
        <v>17</v>
      </c>
      <c r="Q28" s="25">
        <v>2</v>
      </c>
      <c r="R28" s="25">
        <v>2</v>
      </c>
      <c r="S28" s="25">
        <v>5</v>
      </c>
      <c r="T28" s="25">
        <v>3</v>
      </c>
      <c r="U28" s="25" t="s">
        <v>59</v>
      </c>
      <c r="V28" s="25">
        <v>1</v>
      </c>
      <c r="W28" s="25" t="s">
        <v>59</v>
      </c>
      <c r="X28" s="25" t="s">
        <v>59</v>
      </c>
      <c r="Y28" s="25" t="s">
        <v>59</v>
      </c>
      <c r="Z28" s="26">
        <f>SUM(Tabla9[[#This Row],[2002]:[2024]])</f>
        <v>83</v>
      </c>
    </row>
    <row r="29" spans="2:26" x14ac:dyDescent="0.25">
      <c r="B29" s="24" t="s">
        <v>29</v>
      </c>
      <c r="C29" s="25">
        <v>1</v>
      </c>
      <c r="D29" s="25">
        <v>2</v>
      </c>
      <c r="E29" s="25">
        <v>2</v>
      </c>
      <c r="F29" s="25">
        <v>1</v>
      </c>
      <c r="G29" s="25">
        <v>3</v>
      </c>
      <c r="H29" s="25">
        <v>6</v>
      </c>
      <c r="I29" s="25">
        <v>4</v>
      </c>
      <c r="J29" s="25">
        <v>6</v>
      </c>
      <c r="K29" s="25">
        <v>3</v>
      </c>
      <c r="L29" s="25">
        <v>4</v>
      </c>
      <c r="M29" s="25">
        <v>5</v>
      </c>
      <c r="N29" s="25">
        <v>3</v>
      </c>
      <c r="O29" s="25">
        <v>4</v>
      </c>
      <c r="P29" s="25">
        <v>6</v>
      </c>
      <c r="Q29" s="25">
        <v>2</v>
      </c>
      <c r="R29" s="25">
        <v>3</v>
      </c>
      <c r="S29" s="25">
        <v>2</v>
      </c>
      <c r="T29" s="25">
        <v>2</v>
      </c>
      <c r="U29" s="25">
        <v>9</v>
      </c>
      <c r="V29" s="25">
        <v>1</v>
      </c>
      <c r="W29" s="25">
        <v>4</v>
      </c>
      <c r="X29" s="25">
        <v>4</v>
      </c>
      <c r="Y29" s="25">
        <v>5</v>
      </c>
      <c r="Z29" s="26">
        <f>SUM(Tabla9[[#This Row],[2002]:[2024]])</f>
        <v>82</v>
      </c>
    </row>
    <row r="30" spans="2:26" x14ac:dyDescent="0.25">
      <c r="B30" s="24" t="s">
        <v>30</v>
      </c>
      <c r="C30" s="25">
        <v>3</v>
      </c>
      <c r="D30" s="25">
        <v>2</v>
      </c>
      <c r="E30" s="25">
        <v>1</v>
      </c>
      <c r="F30" s="25">
        <v>2</v>
      </c>
      <c r="G30" s="25">
        <v>3</v>
      </c>
      <c r="H30" s="25">
        <v>2</v>
      </c>
      <c r="I30" s="25">
        <v>4</v>
      </c>
      <c r="J30" s="25">
        <v>3</v>
      </c>
      <c r="K30" s="25">
        <v>2</v>
      </c>
      <c r="L30" s="25">
        <v>3</v>
      </c>
      <c r="M30" s="25">
        <v>3</v>
      </c>
      <c r="N30" s="25">
        <v>8</v>
      </c>
      <c r="O30" s="25">
        <v>4</v>
      </c>
      <c r="P30" s="25">
        <v>6</v>
      </c>
      <c r="Q30" s="25">
        <v>5</v>
      </c>
      <c r="R30" s="25">
        <v>5</v>
      </c>
      <c r="S30" s="25">
        <v>2</v>
      </c>
      <c r="T30" s="25">
        <v>2</v>
      </c>
      <c r="U30" s="25">
        <v>1</v>
      </c>
      <c r="V30" s="28" t="s">
        <v>59</v>
      </c>
      <c r="W30" s="25">
        <v>2</v>
      </c>
      <c r="X30" s="25">
        <v>1</v>
      </c>
      <c r="Y30" s="25" t="s">
        <v>59</v>
      </c>
      <c r="Z30" s="26">
        <f>SUM(Tabla9[[#This Row],[2002]:[2024]])</f>
        <v>64</v>
      </c>
    </row>
    <row r="31" spans="2:26" x14ac:dyDescent="0.25">
      <c r="B31" s="24" t="s">
        <v>31</v>
      </c>
      <c r="C31" s="25">
        <v>2</v>
      </c>
      <c r="D31" s="25">
        <v>2</v>
      </c>
      <c r="E31" s="25">
        <v>1</v>
      </c>
      <c r="F31" s="25">
        <v>2</v>
      </c>
      <c r="G31" s="25">
        <v>2</v>
      </c>
      <c r="H31" s="25">
        <v>2</v>
      </c>
      <c r="I31" s="25">
        <v>2</v>
      </c>
      <c r="J31" s="25">
        <v>4</v>
      </c>
      <c r="K31" s="25">
        <v>3</v>
      </c>
      <c r="L31" s="25">
        <v>2</v>
      </c>
      <c r="M31" s="25">
        <v>6</v>
      </c>
      <c r="N31" s="25">
        <v>4</v>
      </c>
      <c r="O31" s="25">
        <v>2</v>
      </c>
      <c r="P31" s="25">
        <v>3</v>
      </c>
      <c r="Q31" s="25">
        <v>3</v>
      </c>
      <c r="R31" s="25">
        <v>2</v>
      </c>
      <c r="S31" s="25">
        <v>6</v>
      </c>
      <c r="T31" s="25">
        <v>4</v>
      </c>
      <c r="U31" s="25">
        <v>1</v>
      </c>
      <c r="V31" s="25">
        <v>2</v>
      </c>
      <c r="W31" s="25">
        <v>3</v>
      </c>
      <c r="X31" s="25">
        <v>2</v>
      </c>
      <c r="Y31" s="25">
        <v>2</v>
      </c>
      <c r="Z31" s="26">
        <f>SUM(Tabla9[[#This Row],[2002]:[2024]])</f>
        <v>62</v>
      </c>
    </row>
    <row r="32" spans="2:26" x14ac:dyDescent="0.25">
      <c r="B32" s="29" t="s">
        <v>32</v>
      </c>
      <c r="C32" s="25">
        <v>1</v>
      </c>
      <c r="D32" s="25">
        <v>2</v>
      </c>
      <c r="E32" s="25" t="s">
        <v>59</v>
      </c>
      <c r="F32" s="25">
        <v>1</v>
      </c>
      <c r="G32" s="25">
        <v>1</v>
      </c>
      <c r="H32" s="25" t="s">
        <v>59</v>
      </c>
      <c r="I32" s="25" t="s">
        <v>59</v>
      </c>
      <c r="J32" s="25">
        <v>2</v>
      </c>
      <c r="K32" s="25">
        <v>1</v>
      </c>
      <c r="L32" s="25" t="s">
        <v>59</v>
      </c>
      <c r="M32" s="25">
        <v>1</v>
      </c>
      <c r="N32" s="25">
        <v>1</v>
      </c>
      <c r="O32" s="25">
        <v>1</v>
      </c>
      <c r="P32" s="25" t="s">
        <v>59</v>
      </c>
      <c r="Q32" s="25">
        <v>1</v>
      </c>
      <c r="R32" s="25">
        <v>1</v>
      </c>
      <c r="S32" s="25">
        <v>2</v>
      </c>
      <c r="T32" s="25">
        <v>2</v>
      </c>
      <c r="U32" s="25">
        <v>2</v>
      </c>
      <c r="V32" s="25" t="s">
        <v>59</v>
      </c>
      <c r="W32" s="25" t="s">
        <v>59</v>
      </c>
      <c r="X32" s="25" t="s">
        <v>59</v>
      </c>
      <c r="Y32" s="25" t="s">
        <v>59</v>
      </c>
      <c r="Z32" s="26">
        <f>SUM(Tabla9[[#This Row],[2002]:[2024]])</f>
        <v>19</v>
      </c>
    </row>
    <row r="33" spans="2:26" x14ac:dyDescent="0.25">
      <c r="B33" s="29" t="s">
        <v>33</v>
      </c>
      <c r="C33" s="25" t="s">
        <v>59</v>
      </c>
      <c r="D33" s="25">
        <v>1</v>
      </c>
      <c r="E33" s="25" t="s">
        <v>59</v>
      </c>
      <c r="F33" s="25" t="s">
        <v>59</v>
      </c>
      <c r="G33" s="25" t="s">
        <v>59</v>
      </c>
      <c r="H33" s="25" t="s">
        <v>59</v>
      </c>
      <c r="I33" s="25" t="s">
        <v>59</v>
      </c>
      <c r="J33" s="25" t="s">
        <v>59</v>
      </c>
      <c r="K33" s="25" t="s">
        <v>59</v>
      </c>
      <c r="L33" s="25" t="s">
        <v>59</v>
      </c>
      <c r="M33" s="25" t="s">
        <v>59</v>
      </c>
      <c r="N33" s="25" t="s">
        <v>59</v>
      </c>
      <c r="O33" s="25" t="s">
        <v>59</v>
      </c>
      <c r="P33" s="25" t="s">
        <v>59</v>
      </c>
      <c r="Q33" s="25" t="s">
        <v>59</v>
      </c>
      <c r="R33" s="25" t="s">
        <v>59</v>
      </c>
      <c r="S33" s="25" t="s">
        <v>59</v>
      </c>
      <c r="T33" s="25" t="s">
        <v>59</v>
      </c>
      <c r="U33" s="25" t="s">
        <v>59</v>
      </c>
      <c r="V33" s="25" t="s">
        <v>59</v>
      </c>
      <c r="W33" s="25" t="s">
        <v>59</v>
      </c>
      <c r="X33" s="25" t="s">
        <v>59</v>
      </c>
      <c r="Y33" s="25" t="s">
        <v>59</v>
      </c>
      <c r="Z33" s="26">
        <f>SUM(Tabla9[[#This Row],[2002]:[2024]])</f>
        <v>1</v>
      </c>
    </row>
    <row r="34" spans="2:26" x14ac:dyDescent="0.25">
      <c r="B34" s="30" t="s">
        <v>34</v>
      </c>
      <c r="C34" s="31">
        <f ca="1">SUBTOTAL(109,Tabla9[2002])</f>
        <v>335</v>
      </c>
      <c r="D34" s="31">
        <f ca="1">SUBTOTAL(109,Tabla9[2003])</f>
        <v>338</v>
      </c>
      <c r="E34" s="31">
        <f ca="1">SUBTOTAL(109,Tabla9[2004])</f>
        <v>424</v>
      </c>
      <c r="F34" s="31">
        <f ca="1">SUBTOTAL(109,Tabla9[2005])</f>
        <v>628</v>
      </c>
      <c r="G34" s="31">
        <f ca="1">SUBTOTAL(109,Tabla9[2006])</f>
        <v>754</v>
      </c>
      <c r="H34" s="31">
        <f ca="1">SUBTOTAL(109,Tabla9[2007])</f>
        <v>962</v>
      </c>
      <c r="I34" s="31">
        <f ca="1">SUBTOTAL(109,Tabla9[2008])</f>
        <v>987</v>
      </c>
      <c r="J34" s="31">
        <f ca="1">SUBTOTAL(109,Tabla9[2009])</f>
        <v>945</v>
      </c>
      <c r="K34" s="31">
        <f ca="1">SUBTOTAL(109,Tabla9[2010])</f>
        <v>1031</v>
      </c>
      <c r="L34" s="31">
        <f ca="1">SUBTOTAL(109,Tabla9[2011])</f>
        <v>1111</v>
      </c>
      <c r="M34" s="31">
        <f ca="1">SUBTOTAL(109,Tabla9[2012])</f>
        <v>1174</v>
      </c>
      <c r="N34" s="31">
        <f ca="1">SUBTOTAL(109,Tabla9[2013])</f>
        <v>1413</v>
      </c>
      <c r="O34" s="31">
        <f ca="1">SUBTOTAL(109,Tabla9[2014])</f>
        <v>1665</v>
      </c>
      <c r="P34" s="31">
        <f ca="1">SUBTOTAL(109,Tabla9[2015])</f>
        <v>1655</v>
      </c>
      <c r="Q34" s="31">
        <f ca="1">SUBTOTAL(109,Tabla9[2016])</f>
        <v>1873</v>
      </c>
      <c r="R34" s="31">
        <f ca="1">SUBTOTAL(109,Tabla9[2017])</f>
        <v>1676</v>
      </c>
      <c r="S34" s="31">
        <f ca="1">SUBTOTAL(109,Tabla9[2018])</f>
        <v>1814</v>
      </c>
      <c r="T34" s="31">
        <f ca="1">SUBTOTAL(109,Tabla9[2019])</f>
        <v>1361</v>
      </c>
      <c r="U34" s="31">
        <f ca="1">SUBTOTAL(109,Tabla9[2020])</f>
        <v>1617</v>
      </c>
      <c r="V34" s="31">
        <f ca="1">SUBTOTAL(109,Tabla9[2021])</f>
        <v>2051</v>
      </c>
      <c r="W34" s="31">
        <f ca="1">SUBTOTAL(109,Tabla9[2022])</f>
        <v>2153</v>
      </c>
      <c r="X34" s="31">
        <f ca="1">SUBTOTAL(109,Tabla9[2023])</f>
        <v>2369</v>
      </c>
      <c r="Y34" s="31">
        <f ca="1">SUBTOTAL(109,Tabla9[2024])</f>
        <v>152</v>
      </c>
      <c r="Z34" s="31">
        <f>SUM(Z4:Z33)</f>
        <v>30600</v>
      </c>
    </row>
  </sheetData>
  <mergeCells count="3">
    <mergeCell ref="B2:B3"/>
    <mergeCell ref="C2:Y2"/>
    <mergeCell ref="Z2:Z3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C8A37-E6F3-4321-91CB-285284066636}">
  <dimension ref="B3:Z7"/>
  <sheetViews>
    <sheetView workbookViewId="0">
      <selection activeCell="B3" sqref="B3:Z7"/>
    </sheetView>
  </sheetViews>
  <sheetFormatPr baseColWidth="10" defaultRowHeight="15" x14ac:dyDescent="0.25"/>
  <cols>
    <col min="2" max="2" width="17.5703125" customWidth="1"/>
  </cols>
  <sheetData>
    <row r="3" spans="2:26" x14ac:dyDescent="0.25">
      <c r="B3" s="32" t="s">
        <v>60</v>
      </c>
      <c r="C3" s="33" t="s">
        <v>35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5" t="s">
        <v>34</v>
      </c>
    </row>
    <row r="4" spans="2:26" x14ac:dyDescent="0.25">
      <c r="B4" s="32"/>
      <c r="C4" s="36" t="s">
        <v>36</v>
      </c>
      <c r="D4" s="37" t="s">
        <v>37</v>
      </c>
      <c r="E4" s="37" t="s">
        <v>38</v>
      </c>
      <c r="F4" s="37" t="s">
        <v>39</v>
      </c>
      <c r="G4" s="37" t="s">
        <v>40</v>
      </c>
      <c r="H4" s="37" t="s">
        <v>41</v>
      </c>
      <c r="I4" s="37" t="s">
        <v>42</v>
      </c>
      <c r="J4" s="37" t="s">
        <v>43</v>
      </c>
      <c r="K4" s="37" t="s">
        <v>44</v>
      </c>
      <c r="L4" s="37" t="s">
        <v>45</v>
      </c>
      <c r="M4" s="37" t="s">
        <v>46</v>
      </c>
      <c r="N4" s="37" t="s">
        <v>47</v>
      </c>
      <c r="O4" s="37" t="s">
        <v>48</v>
      </c>
      <c r="P4" s="37" t="s">
        <v>49</v>
      </c>
      <c r="Q4" s="37" t="s">
        <v>50</v>
      </c>
      <c r="R4" s="37" t="s">
        <v>51</v>
      </c>
      <c r="S4" s="37" t="s">
        <v>52</v>
      </c>
      <c r="T4" s="37" t="s">
        <v>53</v>
      </c>
      <c r="U4" s="37" t="s">
        <v>54</v>
      </c>
      <c r="V4" s="38" t="s">
        <v>55</v>
      </c>
      <c r="W4" s="37" t="s">
        <v>56</v>
      </c>
      <c r="X4" s="37" t="s">
        <v>57</v>
      </c>
      <c r="Y4" s="37" t="s">
        <v>58</v>
      </c>
      <c r="Z4" s="39"/>
    </row>
    <row r="5" spans="2:26" ht="30" x14ac:dyDescent="0.25">
      <c r="B5" s="40" t="s">
        <v>61</v>
      </c>
      <c r="C5" s="41">
        <v>2584</v>
      </c>
      <c r="D5" s="41">
        <v>2644</v>
      </c>
      <c r="E5" s="41">
        <v>3424</v>
      </c>
      <c r="F5" s="41">
        <v>4519</v>
      </c>
      <c r="G5" s="41">
        <v>7182</v>
      </c>
      <c r="H5" s="41">
        <v>9553</v>
      </c>
      <c r="I5" s="41">
        <v>7746</v>
      </c>
      <c r="J5" s="41">
        <v>19196</v>
      </c>
      <c r="K5" s="41">
        <v>23343</v>
      </c>
      <c r="L5" s="41">
        <v>22390</v>
      </c>
      <c r="M5" s="41">
        <v>22964</v>
      </c>
      <c r="N5" s="41">
        <v>23581</v>
      </c>
      <c r="O5" s="41">
        <v>26280</v>
      </c>
      <c r="P5" s="41">
        <v>26330</v>
      </c>
      <c r="Q5" s="41">
        <v>26799</v>
      </c>
      <c r="R5" s="41">
        <v>26154</v>
      </c>
      <c r="S5" s="41">
        <v>28070</v>
      </c>
      <c r="T5" s="41">
        <v>21181</v>
      </c>
      <c r="U5" s="41">
        <v>24288</v>
      </c>
      <c r="V5" s="41">
        <v>26802</v>
      </c>
      <c r="W5" s="41">
        <v>25605</v>
      </c>
      <c r="X5" s="41">
        <v>24603</v>
      </c>
      <c r="Y5" s="42">
        <v>22267</v>
      </c>
      <c r="Z5" s="43">
        <f>SUM(Tabla11[[#This Row],[2002]:[2024]])</f>
        <v>427505</v>
      </c>
    </row>
    <row r="6" spans="2:26" ht="30" x14ac:dyDescent="0.25">
      <c r="B6" s="40" t="s">
        <v>62</v>
      </c>
      <c r="C6" s="44">
        <v>2505</v>
      </c>
      <c r="D6" s="45">
        <v>2295</v>
      </c>
      <c r="E6" s="45">
        <v>3064</v>
      </c>
      <c r="F6" s="45">
        <v>4269</v>
      </c>
      <c r="G6" s="45">
        <v>6684</v>
      </c>
      <c r="H6" s="45">
        <v>7620</v>
      </c>
      <c r="I6" s="45">
        <v>6296</v>
      </c>
      <c r="J6" s="45">
        <v>5909</v>
      </c>
      <c r="K6" s="45">
        <v>6935</v>
      </c>
      <c r="L6" s="45">
        <v>6369</v>
      </c>
      <c r="M6" s="45">
        <v>6564</v>
      </c>
      <c r="N6" s="45">
        <v>6902</v>
      </c>
      <c r="O6" s="45">
        <v>3366</v>
      </c>
      <c r="P6" s="45">
        <v>3979</v>
      </c>
      <c r="Q6" s="45">
        <v>4453</v>
      </c>
      <c r="R6" s="45">
        <v>4446</v>
      </c>
      <c r="S6" s="45">
        <v>5013</v>
      </c>
      <c r="T6" s="45">
        <v>3763</v>
      </c>
      <c r="U6" s="45">
        <v>2444</v>
      </c>
      <c r="V6" s="46">
        <v>2317</v>
      </c>
      <c r="W6" s="45">
        <v>1836</v>
      </c>
      <c r="X6" s="45">
        <v>1385</v>
      </c>
      <c r="Y6" s="45">
        <v>857</v>
      </c>
      <c r="Z6" s="43">
        <f>SUM(Tabla11[[#This Row],[2002]:[2024]])</f>
        <v>99271</v>
      </c>
    </row>
    <row r="7" spans="2:26" x14ac:dyDescent="0.25">
      <c r="B7" s="40" t="s">
        <v>63</v>
      </c>
      <c r="C7" s="44">
        <v>1407</v>
      </c>
      <c r="D7" s="45">
        <v>1589</v>
      </c>
      <c r="E7" s="45">
        <v>1071</v>
      </c>
      <c r="F7" s="45">
        <v>1067</v>
      </c>
      <c r="G7" s="45">
        <v>1826</v>
      </c>
      <c r="H7" s="45">
        <v>3564</v>
      </c>
      <c r="I7" s="45">
        <v>2738</v>
      </c>
      <c r="J7" s="45">
        <v>3056</v>
      </c>
      <c r="K7" s="45">
        <v>4201</v>
      </c>
      <c r="L7" s="45">
        <v>3791</v>
      </c>
      <c r="M7" s="45">
        <v>4882</v>
      </c>
      <c r="N7" s="45">
        <v>4867</v>
      </c>
      <c r="O7" s="45">
        <v>6443</v>
      </c>
      <c r="P7" s="45">
        <v>7026</v>
      </c>
      <c r="Q7" s="45">
        <v>6210</v>
      </c>
      <c r="R7" s="45">
        <v>5197</v>
      </c>
      <c r="S7" s="45">
        <v>5372</v>
      </c>
      <c r="T7" s="45">
        <v>3525</v>
      </c>
      <c r="U7" s="45">
        <v>3144</v>
      </c>
      <c r="V7" s="46">
        <v>3329</v>
      </c>
      <c r="W7" s="45">
        <v>3713</v>
      </c>
      <c r="X7" s="45">
        <v>5717</v>
      </c>
      <c r="Y7" s="47">
        <v>5417</v>
      </c>
      <c r="Z7" s="43">
        <f>SUM(Tabla11[[#This Row],[2002]:[2024]])</f>
        <v>89152</v>
      </c>
    </row>
  </sheetData>
  <mergeCells count="3">
    <mergeCell ref="B3:B4"/>
    <mergeCell ref="C3:Y3"/>
    <mergeCell ref="Z3:Z4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0474D-8EC7-4DE7-A64C-5E287B34FDF0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2E764-E42C-4057-BF54-B2AE325D0FA6}">
  <dimension ref="B3:Z14"/>
  <sheetViews>
    <sheetView workbookViewId="0">
      <selection activeCell="H23" sqref="H23"/>
    </sheetView>
  </sheetViews>
  <sheetFormatPr baseColWidth="10" defaultRowHeight="15" x14ac:dyDescent="0.25"/>
  <sheetData>
    <row r="3" spans="2:26" x14ac:dyDescent="0.25">
      <c r="B3" s="48" t="s">
        <v>60</v>
      </c>
      <c r="C3" s="49" t="s">
        <v>35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1"/>
      <c r="Z3" s="48" t="s">
        <v>34</v>
      </c>
    </row>
    <row r="4" spans="2:26" x14ac:dyDescent="0.25">
      <c r="B4" s="48"/>
      <c r="C4" s="52" t="s">
        <v>36</v>
      </c>
      <c r="D4" s="52" t="s">
        <v>37</v>
      </c>
      <c r="E4" s="52" t="s">
        <v>38</v>
      </c>
      <c r="F4" s="52" t="s">
        <v>39</v>
      </c>
      <c r="G4" s="52" t="s">
        <v>40</v>
      </c>
      <c r="H4" s="52" t="s">
        <v>41</v>
      </c>
      <c r="I4" s="52" t="s">
        <v>42</v>
      </c>
      <c r="J4" s="52" t="s">
        <v>43</v>
      </c>
      <c r="K4" s="52" t="s">
        <v>44</v>
      </c>
      <c r="L4" s="52" t="s">
        <v>45</v>
      </c>
      <c r="M4" s="52" t="s">
        <v>46</v>
      </c>
      <c r="N4" s="52" t="s">
        <v>47</v>
      </c>
      <c r="O4" s="52" t="s">
        <v>48</v>
      </c>
      <c r="P4" s="52" t="s">
        <v>49</v>
      </c>
      <c r="Q4" s="52" t="s">
        <v>50</v>
      </c>
      <c r="R4" s="52" t="s">
        <v>51</v>
      </c>
      <c r="S4" s="52" t="s">
        <v>52</v>
      </c>
      <c r="T4" s="52" t="s">
        <v>53</v>
      </c>
      <c r="U4" s="52" t="s">
        <v>54</v>
      </c>
      <c r="V4" s="52" t="s">
        <v>55</v>
      </c>
      <c r="W4" s="53" t="s">
        <v>56</v>
      </c>
      <c r="X4" s="53" t="s">
        <v>57</v>
      </c>
      <c r="Y4" s="53" t="s">
        <v>58</v>
      </c>
      <c r="Z4" s="48"/>
    </row>
    <row r="5" spans="2:26" x14ac:dyDescent="0.25">
      <c r="B5" s="54" t="s">
        <v>64</v>
      </c>
      <c r="C5" s="55">
        <v>2227</v>
      </c>
      <c r="D5" s="55">
        <v>1957</v>
      </c>
      <c r="E5" s="55">
        <v>2554</v>
      </c>
      <c r="F5" s="55">
        <v>3810</v>
      </c>
      <c r="G5" s="55">
        <v>6078</v>
      </c>
      <c r="H5" s="55">
        <v>6176</v>
      </c>
      <c r="I5" s="55">
        <v>5105</v>
      </c>
      <c r="J5" s="55">
        <v>4568</v>
      </c>
      <c r="K5" s="55">
        <v>5734</v>
      </c>
      <c r="L5" s="55">
        <v>5312</v>
      </c>
      <c r="M5" s="55">
        <v>5215</v>
      </c>
      <c r="N5" s="55">
        <v>5299</v>
      </c>
      <c r="O5" s="55">
        <v>2234</v>
      </c>
      <c r="P5" s="55">
        <v>2772</v>
      </c>
      <c r="Q5" s="55">
        <v>3278</v>
      </c>
      <c r="R5" s="55">
        <v>2415</v>
      </c>
      <c r="S5" s="55">
        <v>2225</v>
      </c>
      <c r="T5" s="55">
        <v>1737</v>
      </c>
      <c r="U5" s="55">
        <v>1598</v>
      </c>
      <c r="V5" s="55">
        <v>1801</v>
      </c>
      <c r="W5" s="56">
        <v>1280</v>
      </c>
      <c r="X5" s="56">
        <v>1066</v>
      </c>
      <c r="Y5" s="56">
        <v>570</v>
      </c>
      <c r="Z5" s="57">
        <f>SUM(Tabla1257[[#This Row],[2002]:[2024]])</f>
        <v>75011</v>
      </c>
    </row>
    <row r="6" spans="2:26" x14ac:dyDescent="0.25">
      <c r="B6" s="54" t="s">
        <v>65</v>
      </c>
      <c r="C6" s="55">
        <v>7</v>
      </c>
      <c r="D6" s="55">
        <v>40</v>
      </c>
      <c r="E6" s="55">
        <v>349</v>
      </c>
      <c r="F6" s="55">
        <v>461</v>
      </c>
      <c r="G6" s="55">
        <v>563</v>
      </c>
      <c r="H6" s="55">
        <v>1631</v>
      </c>
      <c r="I6" s="55">
        <v>1116</v>
      </c>
      <c r="J6" s="55">
        <v>1385</v>
      </c>
      <c r="K6" s="55">
        <v>1911</v>
      </c>
      <c r="L6" s="55">
        <v>1652</v>
      </c>
      <c r="M6" s="55">
        <v>1819</v>
      </c>
      <c r="N6" s="55">
        <v>1361</v>
      </c>
      <c r="O6" s="55">
        <v>2134</v>
      </c>
      <c r="P6" s="55">
        <v>2715</v>
      </c>
      <c r="Q6" s="55">
        <v>2560</v>
      </c>
      <c r="R6" s="55">
        <v>2792</v>
      </c>
      <c r="S6" s="55">
        <v>2462</v>
      </c>
      <c r="T6" s="55">
        <v>1587</v>
      </c>
      <c r="U6" s="55">
        <v>1484</v>
      </c>
      <c r="V6" s="55">
        <v>1564</v>
      </c>
      <c r="W6" s="55">
        <v>1730</v>
      </c>
      <c r="X6" s="55">
        <v>2508</v>
      </c>
      <c r="Y6" s="55">
        <v>2203</v>
      </c>
      <c r="Z6" s="57">
        <f>SUM(Tabla1257[[#This Row],[2002]:[2024]])</f>
        <v>36034</v>
      </c>
    </row>
    <row r="7" spans="2:26" x14ac:dyDescent="0.25">
      <c r="B7" s="54" t="s">
        <v>66</v>
      </c>
      <c r="C7" s="55">
        <v>102</v>
      </c>
      <c r="D7" s="55">
        <v>192</v>
      </c>
      <c r="E7" s="55">
        <v>332</v>
      </c>
      <c r="F7" s="55">
        <v>285</v>
      </c>
      <c r="G7" s="55">
        <v>360</v>
      </c>
      <c r="H7" s="55">
        <v>1174</v>
      </c>
      <c r="I7" s="55">
        <v>1109</v>
      </c>
      <c r="J7" s="55">
        <v>996</v>
      </c>
      <c r="K7" s="55">
        <v>1337</v>
      </c>
      <c r="L7" s="55">
        <v>1239</v>
      </c>
      <c r="M7" s="55">
        <v>1910</v>
      </c>
      <c r="N7" s="55">
        <v>2033</v>
      </c>
      <c r="O7" s="55">
        <v>2226</v>
      </c>
      <c r="P7" s="55">
        <v>2782</v>
      </c>
      <c r="Q7" s="55">
        <v>2810</v>
      </c>
      <c r="R7" s="55">
        <v>2058</v>
      </c>
      <c r="S7" s="55">
        <v>2557</v>
      </c>
      <c r="T7" s="55">
        <v>1628</v>
      </c>
      <c r="U7" s="55">
        <v>1333</v>
      </c>
      <c r="V7" s="55">
        <v>1469</v>
      </c>
      <c r="W7" s="55">
        <v>1696</v>
      </c>
      <c r="X7" s="55">
        <v>2594</v>
      </c>
      <c r="Y7" s="55">
        <v>2762</v>
      </c>
      <c r="Z7" s="57">
        <f>SUM(Tabla1257[[#This Row],[2002]:[2024]])</f>
        <v>34984</v>
      </c>
    </row>
    <row r="8" spans="2:26" x14ac:dyDescent="0.25">
      <c r="B8" s="54" t="s">
        <v>67</v>
      </c>
      <c r="C8" s="55">
        <v>278</v>
      </c>
      <c r="D8" s="55">
        <v>338</v>
      </c>
      <c r="E8" s="55">
        <v>510</v>
      </c>
      <c r="F8" s="55">
        <v>459</v>
      </c>
      <c r="G8" s="55">
        <v>606</v>
      </c>
      <c r="H8" s="55">
        <v>1444</v>
      </c>
      <c r="I8" s="55">
        <v>1191</v>
      </c>
      <c r="J8" s="55">
        <v>1341</v>
      </c>
      <c r="K8" s="55">
        <v>1201</v>
      </c>
      <c r="L8" s="55">
        <v>1057</v>
      </c>
      <c r="M8" s="55">
        <v>1349</v>
      </c>
      <c r="N8" s="55">
        <v>1603</v>
      </c>
      <c r="O8" s="55">
        <v>1132</v>
      </c>
      <c r="P8" s="55">
        <v>1207</v>
      </c>
      <c r="Q8" s="55">
        <v>1175</v>
      </c>
      <c r="R8" s="55">
        <v>2031</v>
      </c>
      <c r="S8" s="55">
        <v>2788</v>
      </c>
      <c r="T8" s="55">
        <v>2026</v>
      </c>
      <c r="U8" s="55">
        <v>846</v>
      </c>
      <c r="V8" s="55">
        <v>516</v>
      </c>
      <c r="W8" s="55">
        <v>556</v>
      </c>
      <c r="X8" s="55">
        <v>319</v>
      </c>
      <c r="Y8" s="55">
        <v>287</v>
      </c>
      <c r="Z8" s="57">
        <f>SUM(Tabla1257[[#This Row],[2002]:[2024]])</f>
        <v>24260</v>
      </c>
    </row>
    <row r="9" spans="2:26" x14ac:dyDescent="0.25">
      <c r="B9" s="54" t="s">
        <v>68</v>
      </c>
      <c r="C9" s="55">
        <v>336</v>
      </c>
      <c r="D9" s="55">
        <v>540</v>
      </c>
      <c r="E9" s="55">
        <v>221</v>
      </c>
      <c r="F9" s="55">
        <v>144</v>
      </c>
      <c r="G9" s="55">
        <v>357</v>
      </c>
      <c r="H9" s="55">
        <v>384</v>
      </c>
      <c r="I9" s="55">
        <v>211</v>
      </c>
      <c r="J9" s="55">
        <v>382</v>
      </c>
      <c r="K9" s="55">
        <v>439</v>
      </c>
      <c r="L9" s="55">
        <v>409</v>
      </c>
      <c r="M9" s="55">
        <v>591</v>
      </c>
      <c r="N9" s="55">
        <v>783</v>
      </c>
      <c r="O9" s="55">
        <v>1208</v>
      </c>
      <c r="P9" s="55">
        <v>377</v>
      </c>
      <c r="Q9" s="55">
        <v>643</v>
      </c>
      <c r="R9" s="55">
        <v>204</v>
      </c>
      <c r="S9" s="55">
        <v>147</v>
      </c>
      <c r="T9" s="55">
        <v>194</v>
      </c>
      <c r="U9" s="55">
        <v>204</v>
      </c>
      <c r="V9" s="55">
        <v>181</v>
      </c>
      <c r="W9" s="55">
        <v>111</v>
      </c>
      <c r="X9" s="55">
        <v>408</v>
      </c>
      <c r="Y9" s="55">
        <v>174</v>
      </c>
      <c r="Z9" s="57">
        <f>SUM(Tabla1257[[#This Row],[2002]:[2024]])</f>
        <v>8648</v>
      </c>
    </row>
    <row r="10" spans="2:26" x14ac:dyDescent="0.25">
      <c r="B10" s="54" t="s">
        <v>69</v>
      </c>
      <c r="C10" s="55">
        <v>14</v>
      </c>
      <c r="D10" s="55">
        <v>34</v>
      </c>
      <c r="E10" s="55">
        <v>70</v>
      </c>
      <c r="F10" s="55">
        <v>62</v>
      </c>
      <c r="G10" s="55">
        <v>85</v>
      </c>
      <c r="H10" s="55">
        <v>286</v>
      </c>
      <c r="I10" s="55">
        <v>226</v>
      </c>
      <c r="J10" s="55">
        <v>226</v>
      </c>
      <c r="K10" s="55">
        <v>414</v>
      </c>
      <c r="L10" s="55">
        <v>381</v>
      </c>
      <c r="M10" s="55">
        <v>476</v>
      </c>
      <c r="N10" s="55">
        <v>633</v>
      </c>
      <c r="O10" s="55">
        <v>799</v>
      </c>
      <c r="P10" s="55">
        <v>1077</v>
      </c>
      <c r="Q10" s="55">
        <v>1</v>
      </c>
      <c r="R10" s="58" t="s">
        <v>59</v>
      </c>
      <c r="S10" s="58" t="s">
        <v>59</v>
      </c>
      <c r="T10" s="58" t="s">
        <v>59</v>
      </c>
      <c r="U10" s="58" t="s">
        <v>59</v>
      </c>
      <c r="V10" s="58" t="s">
        <v>59</v>
      </c>
      <c r="W10" s="58" t="s">
        <v>59</v>
      </c>
      <c r="X10" s="58" t="s">
        <v>59</v>
      </c>
      <c r="Y10" s="58" t="s">
        <v>59</v>
      </c>
      <c r="Z10" s="57">
        <f>SUM(Tabla1257[[#This Row],[2002]:[2024]])</f>
        <v>4784</v>
      </c>
    </row>
    <row r="11" spans="2:26" x14ac:dyDescent="0.25">
      <c r="B11" s="54" t="s">
        <v>70</v>
      </c>
      <c r="C11" s="55">
        <v>20</v>
      </c>
      <c r="D11" s="55">
        <v>19</v>
      </c>
      <c r="E11" s="55">
        <v>19</v>
      </c>
      <c r="F11" s="55">
        <v>15</v>
      </c>
      <c r="G11" s="55">
        <v>27</v>
      </c>
      <c r="H11" s="55">
        <v>77</v>
      </c>
      <c r="I11" s="55">
        <v>76</v>
      </c>
      <c r="J11" s="55">
        <v>67</v>
      </c>
      <c r="K11" s="55">
        <v>100</v>
      </c>
      <c r="L11" s="55">
        <v>110</v>
      </c>
      <c r="M11" s="55">
        <v>86</v>
      </c>
      <c r="N11" s="55">
        <v>57</v>
      </c>
      <c r="O11" s="55">
        <v>76</v>
      </c>
      <c r="P11" s="55">
        <v>75</v>
      </c>
      <c r="Q11" s="55">
        <v>196</v>
      </c>
      <c r="R11" s="55">
        <v>143</v>
      </c>
      <c r="S11" s="55">
        <v>206</v>
      </c>
      <c r="T11" s="55">
        <v>116</v>
      </c>
      <c r="U11" s="55">
        <v>123</v>
      </c>
      <c r="V11" s="55">
        <v>115</v>
      </c>
      <c r="W11" s="55">
        <v>176</v>
      </c>
      <c r="X11" s="55">
        <v>207</v>
      </c>
      <c r="Y11" s="55">
        <v>278</v>
      </c>
      <c r="Z11" s="57">
        <f>SUM(Tabla1257[[#This Row],[2002]:[2024]])</f>
        <v>2384</v>
      </c>
    </row>
    <row r="12" spans="2:26" x14ac:dyDescent="0.25">
      <c r="B12" s="54" t="s">
        <v>71</v>
      </c>
      <c r="C12" s="58" t="s">
        <v>59</v>
      </c>
      <c r="D12" s="55">
        <v>1</v>
      </c>
      <c r="E12" s="55">
        <v>4</v>
      </c>
      <c r="F12" s="55">
        <v>3</v>
      </c>
      <c r="G12" s="55">
        <v>4</v>
      </c>
      <c r="H12" s="55">
        <v>2</v>
      </c>
      <c r="I12" s="55">
        <v>35</v>
      </c>
      <c r="J12" s="55">
        <v>112</v>
      </c>
      <c r="K12" s="55">
        <v>160</v>
      </c>
      <c r="L12" s="55">
        <v>164</v>
      </c>
      <c r="M12" s="55">
        <v>221</v>
      </c>
      <c r="N12" s="55">
        <v>103</v>
      </c>
      <c r="O12" s="55">
        <v>94</v>
      </c>
      <c r="P12" s="55">
        <v>62</v>
      </c>
      <c r="Q12" s="55">
        <v>48</v>
      </c>
      <c r="R12" s="55">
        <v>91</v>
      </c>
      <c r="S12" s="55">
        <v>43</v>
      </c>
      <c r="T12" s="55">
        <v>9</v>
      </c>
      <c r="U12" s="55">
        <v>17</v>
      </c>
      <c r="V12" s="55">
        <v>2</v>
      </c>
      <c r="W12" s="55">
        <v>4</v>
      </c>
      <c r="X12" s="58" t="s">
        <v>59</v>
      </c>
      <c r="Y12" s="58" t="s">
        <v>59</v>
      </c>
      <c r="Z12" s="57">
        <f>SUM(Tabla1257[[#This Row],[2002]:[2024]])</f>
        <v>1179</v>
      </c>
    </row>
    <row r="13" spans="2:26" x14ac:dyDescent="0.25">
      <c r="B13" s="54" t="s">
        <v>72</v>
      </c>
      <c r="C13" s="59">
        <v>464</v>
      </c>
      <c r="D13" s="55">
        <v>382</v>
      </c>
      <c r="E13" s="55">
        <v>40</v>
      </c>
      <c r="F13" s="55">
        <v>50</v>
      </c>
      <c r="G13" s="55">
        <v>217</v>
      </c>
      <c r="H13" s="55">
        <v>6</v>
      </c>
      <c r="I13" s="58" t="s">
        <v>59</v>
      </c>
      <c r="J13" s="58" t="s">
        <v>59</v>
      </c>
      <c r="K13" s="58" t="s">
        <v>59</v>
      </c>
      <c r="L13" s="58" t="s">
        <v>59</v>
      </c>
      <c r="M13" s="58" t="s">
        <v>59</v>
      </c>
      <c r="N13" s="58" t="s">
        <v>59</v>
      </c>
      <c r="O13" s="58" t="s">
        <v>59</v>
      </c>
      <c r="P13" s="58" t="s">
        <v>59</v>
      </c>
      <c r="Q13" s="58" t="s">
        <v>59</v>
      </c>
      <c r="R13" s="58" t="s">
        <v>59</v>
      </c>
      <c r="S13" s="58" t="s">
        <v>59</v>
      </c>
      <c r="T13" s="58" t="s">
        <v>59</v>
      </c>
      <c r="U13" s="58" t="s">
        <v>59</v>
      </c>
      <c r="V13" s="60" t="s">
        <v>59</v>
      </c>
      <c r="W13" s="58" t="s">
        <v>59</v>
      </c>
      <c r="X13" s="58" t="s">
        <v>59</v>
      </c>
      <c r="Y13" s="61" t="s">
        <v>59</v>
      </c>
      <c r="Z13" s="57">
        <f>SUM(Tabla1257[[#This Row],[2002]:[2024]])</f>
        <v>1159</v>
      </c>
    </row>
    <row r="14" spans="2:26" x14ac:dyDescent="0.25">
      <c r="B14" s="54" t="s">
        <v>34</v>
      </c>
      <c r="C14" s="57">
        <f>SUBTOTAL(109,Tabla1257[2002])</f>
        <v>3448</v>
      </c>
      <c r="D14" s="57">
        <f>SUBTOTAL(109,Tabla1257[2003])</f>
        <v>3503</v>
      </c>
      <c r="E14" s="57">
        <f>SUBTOTAL(109,Tabla1257[2004])</f>
        <v>4099</v>
      </c>
      <c r="F14" s="57">
        <f>SUBTOTAL(109,Tabla1257[2005])</f>
        <v>5289</v>
      </c>
      <c r="G14" s="57">
        <f>SUBTOTAL(109,Tabla1257[2006])</f>
        <v>8297</v>
      </c>
      <c r="H14" s="57">
        <f>SUBTOTAL(109,Tabla1257[2007])</f>
        <v>11180</v>
      </c>
      <c r="I14" s="57">
        <f>SUBTOTAL(109,Tabla1257[2008])</f>
        <v>9069</v>
      </c>
      <c r="J14" s="57">
        <f>SUBTOTAL(109,Tabla1257[2009])</f>
        <v>9077</v>
      </c>
      <c r="K14" s="57">
        <f>SUBTOTAL(109,Tabla1257[2010])</f>
        <v>11296</v>
      </c>
      <c r="L14" s="57">
        <f>SUBTOTAL(109,Tabla1257[2011])</f>
        <v>10324</v>
      </c>
      <c r="M14" s="57">
        <f>SUBTOTAL(109,Tabla1257[2012])</f>
        <v>11667</v>
      </c>
      <c r="N14" s="57">
        <f>SUBTOTAL(109,Tabla1257[2013])</f>
        <v>11872</v>
      </c>
      <c r="O14" s="57">
        <f>SUBTOTAL(109,Tabla1257[2014])</f>
        <v>9903</v>
      </c>
      <c r="P14" s="57">
        <f>SUBTOTAL(109,Tabla1257[2015])</f>
        <v>11067</v>
      </c>
      <c r="Q14" s="57">
        <f>SUBTOTAL(109,Tabla1257[2016])</f>
        <v>10711</v>
      </c>
      <c r="R14" s="57">
        <f>SUBTOTAL(109,Tabla1257[2017])</f>
        <v>9734</v>
      </c>
      <c r="S14" s="57">
        <f>SUBTOTAL(109,Tabla1257[2018])</f>
        <v>10428</v>
      </c>
      <c r="T14" s="57">
        <f>SUBTOTAL(109,Tabla1257[2019])</f>
        <v>7297</v>
      </c>
      <c r="U14" s="57">
        <f>SUBTOTAL(109,Tabla1257[2020])</f>
        <v>5605</v>
      </c>
      <c r="V14" s="57">
        <f>SUBTOTAL(109,Tabla1257[2021])</f>
        <v>5648</v>
      </c>
      <c r="W14" s="57">
        <f>SUBTOTAL(109,Tabla1257[2022])</f>
        <v>5553</v>
      </c>
      <c r="X14" s="57">
        <f>SUBTOTAL(109,Tabla1257[2023])</f>
        <v>7102</v>
      </c>
      <c r="Y14" s="57">
        <f>SUBTOTAL(109,Tabla1257[2024])</f>
        <v>6274</v>
      </c>
      <c r="Z14" s="57">
        <f>SUM(Z5:Z13)</f>
        <v>188443</v>
      </c>
    </row>
  </sheetData>
  <mergeCells count="3">
    <mergeCell ref="B3:B4"/>
    <mergeCell ref="C3:Y3"/>
    <mergeCell ref="Z3:Z4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2B55-BE1D-48BE-A558-89E3D488A34B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8FFB-3495-4574-BDF0-6813BDDB15C3}">
  <dimension ref="B3:F27"/>
  <sheetViews>
    <sheetView workbookViewId="0">
      <selection activeCell="B3" sqref="B3:F27"/>
    </sheetView>
  </sheetViews>
  <sheetFormatPr baseColWidth="10" defaultRowHeight="15" x14ac:dyDescent="0.25"/>
  <sheetData>
    <row r="3" spans="2:6" ht="36" x14ac:dyDescent="0.25">
      <c r="B3" s="62" t="s">
        <v>73</v>
      </c>
      <c r="C3" s="63" t="s">
        <v>74</v>
      </c>
      <c r="D3" s="63" t="s">
        <v>75</v>
      </c>
      <c r="E3" s="63" t="s">
        <v>76</v>
      </c>
      <c r="F3" s="64" t="s">
        <v>34</v>
      </c>
    </row>
    <row r="4" spans="2:6" x14ac:dyDescent="0.25">
      <c r="B4" s="65">
        <v>2002</v>
      </c>
      <c r="C4" s="66">
        <v>0</v>
      </c>
      <c r="D4" s="66">
        <v>0</v>
      </c>
      <c r="E4" s="67">
        <v>2227</v>
      </c>
      <c r="F4" s="68">
        <f>SUM(Tabla17[[#This Row],[En proceso 
de Notificación]:[Concluidas]])</f>
        <v>2227</v>
      </c>
    </row>
    <row r="5" spans="2:6" x14ac:dyDescent="0.25">
      <c r="B5" s="65">
        <v>2003</v>
      </c>
      <c r="C5" s="66">
        <v>0</v>
      </c>
      <c r="D5" s="66">
        <v>0</v>
      </c>
      <c r="E5" s="67">
        <v>1957</v>
      </c>
      <c r="F5" s="68">
        <f>SUM(Tabla17[[#This Row],[En proceso 
de Notificación]:[Concluidas]])</f>
        <v>1957</v>
      </c>
    </row>
    <row r="6" spans="2:6" x14ac:dyDescent="0.25">
      <c r="B6" s="65">
        <v>2004</v>
      </c>
      <c r="C6" s="66">
        <v>0</v>
      </c>
      <c r="D6" s="66">
        <v>0</v>
      </c>
      <c r="E6" s="67">
        <v>2554</v>
      </c>
      <c r="F6" s="68">
        <f>SUM(Tabla17[[#This Row],[En proceso 
de Notificación]:[Concluidas]])</f>
        <v>2554</v>
      </c>
    </row>
    <row r="7" spans="2:6" x14ac:dyDescent="0.25">
      <c r="B7" s="65">
        <v>2005</v>
      </c>
      <c r="C7" s="66">
        <v>0</v>
      </c>
      <c r="D7" s="66">
        <v>0</v>
      </c>
      <c r="E7" s="67">
        <v>3810</v>
      </c>
      <c r="F7" s="68">
        <f>SUM(Tabla17[[#This Row],[En proceso 
de Notificación]:[Concluidas]])</f>
        <v>3810</v>
      </c>
    </row>
    <row r="8" spans="2:6" x14ac:dyDescent="0.25">
      <c r="B8" s="65">
        <v>2006</v>
      </c>
      <c r="C8" s="66">
        <v>0</v>
      </c>
      <c r="D8" s="66">
        <v>0</v>
      </c>
      <c r="E8" s="67">
        <v>6078</v>
      </c>
      <c r="F8" s="68">
        <f>SUM(Tabla17[[#This Row],[En proceso 
de Notificación]:[Concluidas]])</f>
        <v>6078</v>
      </c>
    </row>
    <row r="9" spans="2:6" x14ac:dyDescent="0.25">
      <c r="B9" s="65">
        <v>2007</v>
      </c>
      <c r="C9" s="66">
        <v>0</v>
      </c>
      <c r="D9" s="66">
        <v>0</v>
      </c>
      <c r="E9" s="67">
        <v>6176</v>
      </c>
      <c r="F9" s="68">
        <f>SUM(Tabla17[[#This Row],[En proceso 
de Notificación]:[Concluidas]])</f>
        <v>6176</v>
      </c>
    </row>
    <row r="10" spans="2:6" x14ac:dyDescent="0.25">
      <c r="B10" s="65">
        <v>2008</v>
      </c>
      <c r="C10" s="66">
        <v>0</v>
      </c>
      <c r="D10" s="66">
        <v>0</v>
      </c>
      <c r="E10" s="67">
        <v>5105</v>
      </c>
      <c r="F10" s="68">
        <f>SUM(Tabla17[[#This Row],[En proceso 
de Notificación]:[Concluidas]])</f>
        <v>5105</v>
      </c>
    </row>
    <row r="11" spans="2:6" x14ac:dyDescent="0.25">
      <c r="B11" s="65">
        <v>2009</v>
      </c>
      <c r="C11" s="66">
        <v>0</v>
      </c>
      <c r="D11" s="66">
        <v>0</v>
      </c>
      <c r="E11" s="67">
        <v>4568</v>
      </c>
      <c r="F11" s="68">
        <f>SUM(Tabla17[[#This Row],[En proceso 
de Notificación]:[Concluidas]])</f>
        <v>4568</v>
      </c>
    </row>
    <row r="12" spans="2:6" x14ac:dyDescent="0.25">
      <c r="B12" s="65">
        <v>2010</v>
      </c>
      <c r="C12" s="66">
        <v>0</v>
      </c>
      <c r="D12" s="66">
        <v>0</v>
      </c>
      <c r="E12" s="67">
        <v>5734</v>
      </c>
      <c r="F12" s="68">
        <f>SUM(Tabla17[[#This Row],[En proceso 
de Notificación]:[Concluidas]])</f>
        <v>5734</v>
      </c>
    </row>
    <row r="13" spans="2:6" x14ac:dyDescent="0.25">
      <c r="B13" s="65">
        <v>2011</v>
      </c>
      <c r="C13" s="66">
        <v>0</v>
      </c>
      <c r="D13" s="66">
        <v>0</v>
      </c>
      <c r="E13" s="67">
        <v>5312</v>
      </c>
      <c r="F13" s="68">
        <f>SUM(Tabla17[[#This Row],[En proceso 
de Notificación]:[Concluidas]])</f>
        <v>5312</v>
      </c>
    </row>
    <row r="14" spans="2:6" x14ac:dyDescent="0.25">
      <c r="B14" s="65">
        <v>2012</v>
      </c>
      <c r="C14" s="66">
        <v>0</v>
      </c>
      <c r="D14" s="66">
        <v>0</v>
      </c>
      <c r="E14" s="67">
        <v>5215</v>
      </c>
      <c r="F14" s="68">
        <f>SUM(Tabla17[[#This Row],[En proceso 
de Notificación]:[Concluidas]])</f>
        <v>5215</v>
      </c>
    </row>
    <row r="15" spans="2:6" x14ac:dyDescent="0.25">
      <c r="B15" s="65">
        <v>2013</v>
      </c>
      <c r="C15" s="66">
        <v>0</v>
      </c>
      <c r="D15" s="66">
        <v>0</v>
      </c>
      <c r="E15" s="67">
        <v>5299</v>
      </c>
      <c r="F15" s="68">
        <f>SUM(Tabla17[[#This Row],[En proceso 
de Notificación]:[Concluidas]])</f>
        <v>5299</v>
      </c>
    </row>
    <row r="16" spans="2:6" x14ac:dyDescent="0.25">
      <c r="B16" s="65">
        <v>2014</v>
      </c>
      <c r="C16" s="66">
        <v>0</v>
      </c>
      <c r="D16" s="66">
        <v>0</v>
      </c>
      <c r="E16" s="67">
        <v>2234</v>
      </c>
      <c r="F16" s="68">
        <f>SUM(Tabla17[[#This Row],[En proceso 
de Notificación]:[Concluidas]])</f>
        <v>2234</v>
      </c>
    </row>
    <row r="17" spans="2:6" x14ac:dyDescent="0.25">
      <c r="B17" s="65">
        <v>2015</v>
      </c>
      <c r="C17" s="66">
        <v>0</v>
      </c>
      <c r="D17" s="66">
        <v>0</v>
      </c>
      <c r="E17" s="67">
        <v>2772</v>
      </c>
      <c r="F17" s="68">
        <f>SUM(Tabla17[[#This Row],[En proceso 
de Notificación]:[Concluidas]])</f>
        <v>2772</v>
      </c>
    </row>
    <row r="18" spans="2:6" x14ac:dyDescent="0.25">
      <c r="B18" s="65">
        <v>2016</v>
      </c>
      <c r="C18" s="66">
        <v>0</v>
      </c>
      <c r="D18" s="66">
        <v>0</v>
      </c>
      <c r="E18" s="67">
        <v>3278</v>
      </c>
      <c r="F18" s="68">
        <f>SUM(Tabla17[[#This Row],[En proceso 
de Notificación]:[Concluidas]])</f>
        <v>3278</v>
      </c>
    </row>
    <row r="19" spans="2:6" x14ac:dyDescent="0.25">
      <c r="B19" s="65">
        <v>2017</v>
      </c>
      <c r="C19" s="66">
        <v>0</v>
      </c>
      <c r="D19" s="66">
        <v>0</v>
      </c>
      <c r="E19" s="67">
        <v>2415</v>
      </c>
      <c r="F19" s="68">
        <f>SUM(Tabla17[[#This Row],[En proceso 
de Notificación]:[Concluidas]])</f>
        <v>2415</v>
      </c>
    </row>
    <row r="20" spans="2:6" x14ac:dyDescent="0.25">
      <c r="B20" s="65">
        <v>2018</v>
      </c>
      <c r="C20" s="66">
        <v>0</v>
      </c>
      <c r="D20" s="66">
        <v>0</v>
      </c>
      <c r="E20" s="67">
        <v>2225</v>
      </c>
      <c r="F20" s="68">
        <f>SUM(Tabla17[[#This Row],[En proceso 
de Notificación]:[Concluidas]])</f>
        <v>2225</v>
      </c>
    </row>
    <row r="21" spans="2:6" x14ac:dyDescent="0.25">
      <c r="B21" s="65">
        <v>2019</v>
      </c>
      <c r="C21" s="66">
        <v>0</v>
      </c>
      <c r="D21" s="66">
        <v>0</v>
      </c>
      <c r="E21" s="67">
        <v>1737</v>
      </c>
      <c r="F21" s="68">
        <f>SUM(Tabla17[[#This Row],[En proceso 
de Notificación]:[Concluidas]])</f>
        <v>1737</v>
      </c>
    </row>
    <row r="22" spans="2:6" x14ac:dyDescent="0.25">
      <c r="B22" s="65">
        <v>2020</v>
      </c>
      <c r="C22" s="66">
        <v>0</v>
      </c>
      <c r="D22" s="66">
        <v>0</v>
      </c>
      <c r="E22" s="67">
        <v>1598</v>
      </c>
      <c r="F22" s="68">
        <f>SUM(Tabla17[[#This Row],[En proceso 
de Notificación]:[Concluidas]])</f>
        <v>1598</v>
      </c>
    </row>
    <row r="23" spans="2:6" x14ac:dyDescent="0.25">
      <c r="B23" s="65">
        <v>2021</v>
      </c>
      <c r="C23" s="66">
        <v>0</v>
      </c>
      <c r="D23" s="66">
        <v>6</v>
      </c>
      <c r="E23" s="67">
        <v>1795</v>
      </c>
      <c r="F23" s="68">
        <f>SUM(Tabla17[[#This Row],[En proceso 
de Notificación]:[Concluidas]])</f>
        <v>1801</v>
      </c>
    </row>
    <row r="24" spans="2:6" x14ac:dyDescent="0.25">
      <c r="B24" s="65">
        <v>2022</v>
      </c>
      <c r="C24" s="66">
        <v>0</v>
      </c>
      <c r="D24" s="66">
        <v>0</v>
      </c>
      <c r="E24" s="67">
        <v>1280</v>
      </c>
      <c r="F24" s="68">
        <f>SUM(Tabla17[[#This Row],[En proceso 
de Notificación]:[Concluidas]])</f>
        <v>1280</v>
      </c>
    </row>
    <row r="25" spans="2:6" x14ac:dyDescent="0.25">
      <c r="B25" s="65">
        <v>2023</v>
      </c>
      <c r="C25" s="66">
        <v>0</v>
      </c>
      <c r="D25" s="66">
        <v>0</v>
      </c>
      <c r="E25" s="67">
        <v>1066</v>
      </c>
      <c r="F25" s="68">
        <f>SUM(Tabla17[[#This Row],[En proceso 
de Notificación]:[Concluidas]])</f>
        <v>1066</v>
      </c>
    </row>
    <row r="26" spans="2:6" x14ac:dyDescent="0.25">
      <c r="B26" s="65">
        <v>2024</v>
      </c>
      <c r="C26" s="66">
        <v>160</v>
      </c>
      <c r="D26" s="66">
        <v>239</v>
      </c>
      <c r="E26" s="67">
        <v>171</v>
      </c>
      <c r="F26" s="68">
        <f>SUM(Tabla17[[#This Row],[En proceso 
de Notificación]:[Concluidas]])</f>
        <v>570</v>
      </c>
    </row>
    <row r="27" spans="2:6" x14ac:dyDescent="0.25">
      <c r="B27" s="69" t="s">
        <v>34</v>
      </c>
      <c r="C27" s="70">
        <f>SUBTOTAL(109,C4:C26)</f>
        <v>160</v>
      </c>
      <c r="D27" s="70">
        <f>SUBTOTAL(109,D4:D26)</f>
        <v>245</v>
      </c>
      <c r="E27" s="71">
        <f>SUBTOTAL(109,E4:E26)</f>
        <v>74606</v>
      </c>
      <c r="F27" s="68">
        <f>SUM(Tabla17[[#This Row],[En proceso 
de Notificación]:[Concluidas]])</f>
        <v>75011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  <vt:lpstr>Hoja18</vt:lpstr>
      <vt:lpstr>Hoja19</vt:lpstr>
      <vt:lpstr>Hoja20</vt:lpstr>
      <vt:lpstr>Hoja21</vt:lpstr>
      <vt:lpstr>Hoja22</vt:lpstr>
      <vt:lpstr>Hoja23</vt:lpstr>
      <vt:lpstr>Hoja24</vt:lpstr>
      <vt:lpstr>Hoja25</vt:lpstr>
      <vt:lpstr>Hoja26</vt:lpstr>
      <vt:lpstr>Hoja27</vt:lpstr>
      <vt:lpstr>Hoja28</vt:lpstr>
      <vt:lpstr>Hoja29</vt:lpstr>
      <vt:lpstr>Hoja30</vt:lpstr>
      <vt:lpstr>Hoja31</vt:lpstr>
      <vt:lpstr>Hoja32</vt:lpstr>
      <vt:lpstr>Hoja33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Adrian Acuña Anaya</dc:creator>
  <cp:lastModifiedBy>Arturo Adrian Acuña Anaya</cp:lastModifiedBy>
  <dcterms:created xsi:type="dcterms:W3CDTF">2026-06-01T22:41:51Z</dcterms:created>
  <dcterms:modified xsi:type="dcterms:W3CDTF">2026-06-01T22:50:13Z</dcterms:modified>
</cp:coreProperties>
</file>